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15" yWindow="450" windowWidth="18465" windowHeight="16440"/>
  </bookViews>
  <sheets>
    <sheet name="Лист1" sheetId="1" r:id="rId1"/>
  </sheets>
  <definedNames>
    <definedName name="_xlnm._FilterDatabase" localSheetId="0" hidden="1">Лист1!$A$8:$AEL$12</definedName>
    <definedName name="Z_02A9F0FE_86B9_4ADA_AE08_2BE8DB6647BB_.wvu.FilterData" localSheetId="0" hidden="1">Лист1!$A$8:$I$65</definedName>
    <definedName name="Z_043EF814_99A3_49EA_9D7E_51C943463EA5_.wvu.FilterData" localSheetId="0" hidden="1">Лист1!$A$1:$I$1263</definedName>
    <definedName name="Z_051CF4A9_5301_48FB_A445_360EA2389E01_.wvu.FilterData" localSheetId="0" hidden="1">Лист1!$A$8:$I$65</definedName>
    <definedName name="Z_09026A53_D1C5_46A6_AD66_A71DA8E112FF_.wvu.FilterData" localSheetId="0" hidden="1">Лист1!$A$8:$I$65</definedName>
    <definedName name="Z_0D899E29_3C4A_473F_8984_699885BEF8BF_.wvu.FilterData" localSheetId="0" hidden="1">Лист1!$A$1:$I$1263</definedName>
    <definedName name="Z_11D5124A_3D1E_4220_8449_3FCF2DC5AB53_.wvu.FilterData" localSheetId="0" hidden="1">Лист1!$A$8:$I$65</definedName>
    <definedName name="Z_15C36215_30AB_4376_AEC9_99BFABB3A4AE_.wvu.FilterData" localSheetId="0" hidden="1">Лист1!$A$1:$I$1263</definedName>
    <definedName name="Z_195EDDE9_7AB0_440A_A17A_58E6BF026252_.wvu.FilterData" localSheetId="0" hidden="1">Лист1!$A$1:$I$1263</definedName>
    <definedName name="Z_1E2B4536_487A_4F4E_9EBA_AEF3A10022D9_.wvu.FilterData" localSheetId="0" hidden="1">Лист1!$A$1:$I$1263</definedName>
    <definedName name="Z_1EF30F0A_80DF_4681_83E6_D3A34F96165C_.wvu.FilterData" localSheetId="0" hidden="1">Лист1!$A$8:$I$65</definedName>
    <definedName name="Z_1F27AC12_1408_4A07_B4E9_BF1EB7819517_.wvu.FilterData" localSheetId="0" hidden="1">Лист1!$A$1:$I$1263</definedName>
    <definedName name="Z_20B12C7E_2389_464E_96A6_494B045DBD63_.wvu.FilterData" localSheetId="0" hidden="1">Лист1!$A$1:$I$1263</definedName>
    <definedName name="Z_243ECDA4_69AE_4B20_98CE_29141C6B69EE_.wvu.FilterData" localSheetId="0" hidden="1">Лист1!$A$8:$I$65</definedName>
    <definedName name="Z_281ADE3F_375F_4EE1_95A8_57C55888A49C_.wvu.FilterData" localSheetId="0" hidden="1">Лист1!$A$1:$I$1263</definedName>
    <definedName name="Z_2D081809_0A95_4D84_A78F_F9751AF80E2B_.wvu.FilterData" localSheetId="0" hidden="1">Лист1!$A$8:$I$65</definedName>
    <definedName name="Z_2F5252A3_947C_447A_879C_2BB42AA8ED70_.wvu.FilterData" localSheetId="0" hidden="1">Лист1!$A$1:$I$1263</definedName>
    <definedName name="Z_2F5252A3_947C_447A_879C_2BB42AA8ED70_.wvu.PrintArea" localSheetId="0" hidden="1">Лист1!$A$1:$F$1244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Лист1!$6:$6,Лист1!$249:$287,Лист1!$314:$372,Лист1!$618:$972,Лист1!$1247:$1261</definedName>
    <definedName name="Z_44B1CA9F_20D4_4795_98E5_92E616FE05A7_.wvu.FilterData" localSheetId="0" hidden="1">Лист1!$A$1:$I$1263</definedName>
    <definedName name="Z_4F6EF16B_60C6_4406_82C3_A7E0BD540D78_.wvu.FilterData" localSheetId="0" hidden="1">Лист1!$A$1:$I$1263</definedName>
    <definedName name="Z_508D52C1_9A42_4206_90C2_F5E308802ED6_.wvu.FilterData" localSheetId="0" hidden="1">Лист1!$A$1:$I$1263</definedName>
    <definedName name="Z_50CFE835_24D3_4AAF_A702_1E5E33E00041_.wvu.FilterData" localSheetId="0" hidden="1">Лист1!$A$8:$I$65</definedName>
    <definedName name="Z_53C79D11_E0E3_4BE0_8E7B_EDCC1F2D7BDA_.wvu.FilterData" localSheetId="0" hidden="1">Лист1!$A$1:$I$1263</definedName>
    <definedName name="Z_5B962636_FDB6_40C6_B475_DEB85604FA6F_.wvu.FilterData" localSheetId="0" hidden="1">Лист1!$A$1:$I$1263</definedName>
    <definedName name="Z_645ED6B6_6DB0_44A6_8941_D2FCDB950F10_.wvu.FilterData" localSheetId="0" hidden="1">Лист1!$A$1:$I$1263</definedName>
    <definedName name="Z_6BF99C6E_81F6_4EB8_A047_3F54AEB3EDEA_.wvu.FilterData" localSheetId="0" hidden="1">Лист1!$A$1:$I$1263</definedName>
    <definedName name="Z_6FFC5698_510D_4BD7_AAD8_224192422A67_.wvu.FilterData" localSheetId="0" hidden="1">Лист1!$A$1:$I$1263</definedName>
    <definedName name="Z_71B86A36_C9E9_4291_9AB0_6EA32A1FBB1F_.wvu.FilterData" localSheetId="0" hidden="1">Лист1!$A$8:$I$65</definedName>
    <definedName name="Z_7582577F_78B4_44BC_972B_59FC33CDB106_.wvu.FilterData" localSheetId="0" hidden="1">Лист1!$A$8:$I$65</definedName>
    <definedName name="Z_7582577F_78B4_44BC_972B_59FC33CDB106_.wvu.PrintArea" localSheetId="0" hidden="1">Лист1!$A$1:$F$1244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$401:$405,Лист1!$408:$413,Лист1!$415:$421,Лист1!$430:$430,Лист1!$438:$448,Лист1!$458:$463,Лист1!$497:$508,Лист1!$517:$520,Лист1!$523:$528,Лист1!$534:$549,Лист1!$582:$594,Лист1!$599:$600,Лист1!$603:$617,Лист1!$622:$656,Лист1!$660:$661,Лист1!$664:$665,Лист1!$669:$682,Лист1!$685:$728,Лист1!$731:$731,Лист1!$734:$759,Лист1!$776:$789,Лист1!$790:$794,Лист1!$803:$842,Лист1!$853:$856,Лист1!$861:$862,Лист1!#REF!,Лист1!$888:$888,Лист1!$892:$894,Лист1!$896:$897,Лист1!$900:$943,Лист1!$956:$972,Лист1!$976:$981,Лист1!$984:$985,Лист1!$992:$999,Лист1!$1002:$1010,Лист1!$1015:$1018,Лист1!$1022:$1025,Лист1!$1030:$1035,Лист1!$1039:$1046,Лист1!$1107:$1123,Лист1!$1127:$1130,Лист1!$1133:$1136,Лист1!$1139:$1141,Лист1!$1144:$1152,Лист1!$1155:$1178,Лист1!$1181:$1184,Лист1!$1187:$1191,Лист1!$1194:$1205,Лист1!$1208:$1211,Лист1!$1214:$1217,Лист1!$1224:$1243,Лист1!$1247:$1261</definedName>
    <definedName name="Z_75F363F9_0D69_4EE8_9DB9_9384AB0D8C8F_.wvu.FilterData" localSheetId="0" hidden="1">Лист1!$A$1:$I$1263</definedName>
    <definedName name="Z_81C724C3_F9F0_48B8_8A04_5A1FC21A3FAF_.wvu.FilterData" localSheetId="0" hidden="1">Лист1!$A$1:$I$1263</definedName>
    <definedName name="Z_84351553_D1E6_4EE1_9920_444E0BAC9337_.wvu.FilterData" localSheetId="0" hidden="1">Лист1!$A$1:$I$1263</definedName>
    <definedName name="Z_84351553_D1E6_4EE1_9920_444E0BAC9337_.wvu.PrintArea" localSheetId="0" hidden="1">Лист1!$A$1:$F$1245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Лист1!$6:$6,Лист1!$347:$369,Лист1!$1247:$1261</definedName>
    <definedName name="Z_8D6E4F34_C121_4ADA_8268_57A23CDE27A5_.wvu.FilterData" localSheetId="0" hidden="1">Лист1!$A$8:$I$65</definedName>
    <definedName name="Z_95F3893C_B552_4C26_B2CA_C2C6F0018CBB_.wvu.FilterData" localSheetId="0" hidden="1">Лист1!$A$1:$I$1263</definedName>
    <definedName name="Z_96CDAF2D_3789_455C_8DD4_989601D77C34_.wvu.FilterData" localSheetId="0" hidden="1">Лист1!$A$1:$I$1263</definedName>
    <definedName name="Z_98245357_92A0_49EC_A278_A42484F083E3_.wvu.FilterData" localSheetId="0" hidden="1">Лист1!$A$1:$I$1263</definedName>
    <definedName name="Z_9E892D45_E857_45C4_A88F_A471B07FBAAC_.wvu.FilterData" localSheetId="0" hidden="1">Лист1!$A$1:$I$1263</definedName>
    <definedName name="Z_A0BD7774_CACF_40D9_ADCB_30B51C8F5AC6_.wvu.FilterData" localSheetId="0" hidden="1">Лист1!$A$1:$I$1263</definedName>
    <definedName name="Z_A93BA803_0450_4F01_AE54_9B63C1F5C796_.wvu.FilterData" localSheetId="0" hidden="1">Лист1!$A$8:$I$65</definedName>
    <definedName name="Z_AD2FC16A_304B_47E0_8ECD_7913528463FE_.wvu.FilterData" localSheetId="0" hidden="1">Лист1!$A$1:$I$1263</definedName>
    <definedName name="Z_AE69B03D_54EA_40C4_897A_44A9B0D663D5_.wvu.FilterData" localSheetId="0" hidden="1">Лист1!$A$8:$I$65</definedName>
    <definedName name="Z_B4AEBC89_4625_4C09_AA5F_8762C5CF90D2_.wvu.FilterData" localSheetId="0" hidden="1">Лист1!$A$8:$I$65</definedName>
    <definedName name="Z_BBFD32F9_A9EC_47F3_AF12_5A78678E6084_.wvu.FilterData" localSheetId="0" hidden="1">Лист1!$A$1:$I$1263</definedName>
    <definedName name="Z_BDCF4312_7D46_4102_8764_44F7C210C136_.wvu.FilterData" localSheetId="0" hidden="1">Лист1!$A$1:$I$1263</definedName>
    <definedName name="Z_BF042776_F251_4279_902F_54AE6884326F_.wvu.FilterData" localSheetId="0" hidden="1">Лист1!$A$8:$I$65</definedName>
    <definedName name="Z_C0433F86_6D50_4DAD_AF26_049B602C8C8C_.wvu.FilterData" localSheetId="0" hidden="1">Лист1!$A$1:$I$1263</definedName>
    <definedName name="Z_C0433F86_6D50_4DAD_AF26_049B602C8C8C_.wvu.PrintArea" localSheetId="0" hidden="1">Лист1!$A$1:$F$1245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Лист1!$6:$6,Лист1!$1247:$1261</definedName>
    <definedName name="Z_C0DB3AA3_4D24_4B41_87A3_DA8A70815763_.wvu.FilterData" localSheetId="0" hidden="1">Лист1!$A$8:$I$65</definedName>
    <definedName name="Z_C0DB3AA3_4D24_4B41_87A3_DA8A70815763_.wvu.PrintArea" localSheetId="0" hidden="1">Лист1!$A$1:$F$1244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Лист1!$6:$6,Лист1!$1247:$1261</definedName>
    <definedName name="Z_C304F6B8_0D2D_4448_A20C_A061C0372350_.wvu.FilterData" localSheetId="0" hidden="1">Лист1!$A$1:$I$1263</definedName>
    <definedName name="Z_C6024331_E149_433D_9547_6059F0660EF7_.wvu.FilterData" localSheetId="0" hidden="1">Лист1!$D$1:$D$1263</definedName>
    <definedName name="Z_C6024331_E149_433D_9547_6059F0660EF7_.wvu.PrintArea" localSheetId="0" hidden="1">Лист1!$A$1:$F$1245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$13:$13,Лист1!$59:$86,Лист1!$112:$113,Лист1!$123:$125,Лист1!#REF!,Лист1!$131:$132,Лист1!$139:$139,Лист1!$141:$142,Лист1!$145:$148,Лист1!$152:$154,Лист1!#REF!,Лист1!$203:$207,Лист1!$216:$218,Лист1!$224:$224,Лист1!$228:$236,Лист1!$245:$245,Лист1!$248:$248,Лист1!$262:$266,Лист1!$287:$287,Лист1!$306:$309,Лист1!$313:$313,Лист1!$315:$324,Лист1!$326:$336,Лист1!#REF!,Лист1!$338:$344,Лист1!$350:$369,Лист1!$396:$399,Лист1!#REF!,Лист1!$403:$405,Лист1!$408:$413,Лист1!$419:$421,Лист1!$430:$430,Лист1!$434:$434,Лист1!$438:$448,Лист1!$456:$461,Лист1!$493:$496,Лист1!$498:$499,Лист1!$503:$508,Лист1!$517:$520,Лист1!$523:$528,Лист1!$538:$549,Лист1!$582:$594,Лист1!$599:$604,Лист1!$607:$607,Лист1!$610:$617,Лист1!$648:$656,Лист1!$660:$682,Лист1!$685:$687,Лист1!$699:$700,Лист1!$703:$710,Лист1!$719:$728,Лист1!$731:$731,Лист1!$734:$735,Лист1!$738:$748,Лист1!$751:$759,Лист1!$788:$789,Лист1!#REF!,Лист1!#REF!,Лист1!$802:$813,Лист1!$817:$820,Лист1!$825:$833,Лист1!$838:$838,Лист1!$840:$842,Лист1!$844:$852,Лист1!$856:$856,Лист1!$868:$871,Лист1!$881:$883,Лист1!$887:$888,Лист1!$892:$894,Лист1!$896:$901,Лист1!$904:$908,Лист1!$912:$912,Лист1!$915:$928,Лист1!$931:$934,Лист1!$939:$943,Лист1!$956:$958,Лист1!$966:$968,Лист1!$971:$972,Лист1!$977:$985,Лист1!$992:$999,Лист1!$1002:$1006,Лист1!$1009:$1010,Лист1!$1014:$1018,Лист1!$1022:$1025,Лист1!$1030:$1032,Лист1!$1035:$1035,Лист1!#REF!,Лист1!$1107:$1108,Лист1!$1117:$1118,Лист1!$1121:$1123,Лист1!$1129:$1130,Лист1!$1135:$1136,Лист1!$1141:$1141,Лист1!$1145:$1147,Лист1!$1150:$1152,Лист1!$1156:$1159,Лист1!$1165:$1171,Лист1!$1176:$1178,Лист1!$1183:$1184,Лист1!$1188:$1191,Лист1!$1194:$1194,Лист1!$1202:$1203,Лист1!$1208:$1211,Лист1!$1214:$1217,Лист1!$1224:$1233,Лист1!$1236:$1243,Лист1!$1246:$1261</definedName>
    <definedName name="Z_C81684A6_61ED_4205_AF74_E88ABE089448_.wvu.FilterData" localSheetId="0" hidden="1">Лист1!$A$8:$I$65</definedName>
    <definedName name="Z_CDB48D4D_BA37_44D7_91F4_0B3444EBE2F7_.wvu.FilterData" localSheetId="0" hidden="1">Лист1!$A$1:$I$1263</definedName>
    <definedName name="Z_CE7E3295_8212_47CD_8A03_48CC2539FB31_.wvu.FilterData" localSheetId="0" hidden="1">Лист1!$A$8:$I$65</definedName>
    <definedName name="Z_CE7E3295_8212_47CD_8A03_48CC2539FB31_.wvu.PrintArea" localSheetId="0" hidden="1">Лист1!$A$1:$F$1244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Лист1!$6:$6,Лист1!$1247:$1261</definedName>
    <definedName name="Z_D20B9577_D0EB_4102_A7C2_3947083FCB09_.wvu.FilterData" localSheetId="0" hidden="1">Лист1!$A$1:$I$1263</definedName>
    <definedName name="Z_D2101E4C_4784_4C59_92B8_5305E10BF48D_.wvu.FilterData" localSheetId="0" hidden="1">Лист1!$A$1:$I$1263</definedName>
    <definedName name="Z_D48290BD_F041_4E87_A86A_92DC79D1C4BC_.wvu.FilterData" localSheetId="0" hidden="1">Лист1!$A$1:$I$1263</definedName>
    <definedName name="Z_D48290BD_F041_4E87_A86A_92DC79D1C4BC_.wvu.PrintArea" localSheetId="0" hidden="1">Лист1!$A$1:$F$1244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Лист1!$6:$6,Лист1!$1247:$1261</definedName>
    <definedName name="Z_DBBC9C30_427D_4445_B7F2_7226FB0DCA1D_.wvu.FilterData" localSheetId="0" hidden="1">Лист1!$A$1:$I$1263</definedName>
    <definedName name="Z_DD61B509_A961_4EA4_8EA7_3122B36A98F7_.wvu.FilterData" localSheetId="0" hidden="1">Лист1!$A$1:$I$1263</definedName>
    <definedName name="Z_E16FA0E2_BD42_4700_9756_EA4BA36D05AF_.wvu.FilterData" localSheetId="0" hidden="1">Лист1!$A$8:$I$65</definedName>
    <definedName name="Z_F06167F9_B806_4548_A6DD_11B62893AA8A_.wvu.FilterData" localSheetId="0" hidden="1">Лист1!$A$1:$I$1263</definedName>
    <definedName name="Z_F1424C43_03C0_47F0_9B94_1D371D070BDA_.wvu.FilterData" localSheetId="0" hidden="1">Лист1!$A$1:$I$1263</definedName>
    <definedName name="Z_F50A9206_6AB2_408A_951F_4EEE8F5FAD12_.wvu.FilterData" localSheetId="0" hidden="1">Лист1!$A$8:$I$65</definedName>
    <definedName name="Z_F50A9206_6AB2_408A_951F_4EEE8F5FAD12_.wvu.PrintArea" localSheetId="0" hidden="1">Лист1!$A$1:$F$1244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Лист1!$6:$6,Лист1!$1247:$1261</definedName>
    <definedName name="Z_FA512E41_C4BD_450A_9DE4_09791DF24DE0_.wvu.FilterData" localSheetId="0" hidden="1">Лист1!$A$1:$I$1263</definedName>
    <definedName name="Z_FCF7F1B7_7408_46F6_A57C_275B0DCDA378_.wvu.FilterData" localSheetId="0" hidden="1">Лист1!$A$1:$I$1263</definedName>
    <definedName name="Z_FCF7F1B7_7408_46F6_A57C_275B0DCDA378_.wvu.PrintArea" localSheetId="0" hidden="1">Лист1!$A$1:$F$1244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Лист1!$6:$6,Лист1!$1247:$1261</definedName>
    <definedName name="Z_FDE56866_4EA4_4F23_8438_731D5A8B0DB5_.wvu.FilterData" localSheetId="0" hidden="1">Лист1!$A$8:$I$65</definedName>
    <definedName name="Z_FEE66988_B88F_430C_BC9C_67E21EA3ABFB_.wvu.FilterData" localSheetId="0" hidden="1">Лист1!$A$1:$I$1263</definedName>
    <definedName name="Z_FFE31243_0850_4987_83F4_B67B1BD7DF08_.wvu.FilterData" localSheetId="0" hidden="1">Лист1!$A$1:$I$1263</definedName>
    <definedName name="_xlnm.Print_Titles" localSheetId="0">Лист1!$6:$8</definedName>
    <definedName name="_xlnm.Print_Area" localSheetId="0">Лист1!$A$1:$F$1244</definedName>
  </definedNames>
  <calcPr calcId="145621"/>
  <customWorkbookViews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Мальцева Елена Викторовна - Личное представление" guid="{C0433F86-6D50-4DAD-AF26-049B602C8C8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90" i="1" l="1"/>
  <c r="E95" i="1" l="1"/>
  <c r="E860" i="1" l="1"/>
  <c r="E668" i="1"/>
  <c r="E621" i="1"/>
  <c r="E579" i="1"/>
  <c r="E506" i="1"/>
  <c r="D377" i="1"/>
  <c r="E347" i="1"/>
  <c r="E340" i="1"/>
  <c r="E196" i="1"/>
  <c r="E190" i="1"/>
  <c r="E173" i="1"/>
  <c r="E92" i="1"/>
  <c r="E37" i="1"/>
  <c r="E470" i="1" l="1"/>
  <c r="E584" i="1" l="1"/>
  <c r="E1166" i="1" l="1"/>
  <c r="D815" i="1"/>
  <c r="E815" i="1"/>
  <c r="C815" i="1"/>
  <c r="D859" i="1" l="1"/>
  <c r="E859" i="1"/>
  <c r="C859" i="1"/>
  <c r="D1166" i="1" l="1"/>
  <c r="C1166" i="1"/>
  <c r="E39" i="1" l="1"/>
  <c r="E1120" i="1" l="1"/>
  <c r="D1007" i="1"/>
  <c r="E1007" i="1"/>
  <c r="C1007" i="1"/>
  <c r="C208" i="1" l="1"/>
  <c r="D465" i="1" l="1"/>
  <c r="E465" i="1"/>
  <c r="C465" i="1"/>
  <c r="C253" i="1" l="1"/>
  <c r="D269" i="1"/>
  <c r="D268" i="1" s="1"/>
  <c r="E269" i="1"/>
  <c r="E268" i="1" s="1"/>
  <c r="C269" i="1"/>
  <c r="C268" i="1" s="1"/>
  <c r="D469" i="1"/>
  <c r="D468" i="1" s="1"/>
  <c r="E469" i="1"/>
  <c r="E468" i="1" s="1"/>
  <c r="C469" i="1"/>
  <c r="C468" i="1" s="1"/>
  <c r="C505" i="1" l="1"/>
  <c r="D290" i="1" l="1"/>
  <c r="E290" i="1"/>
  <c r="C290" i="1"/>
  <c r="D225" i="1"/>
  <c r="E225" i="1"/>
  <c r="C225" i="1"/>
  <c r="D90" i="1"/>
  <c r="C90" i="1"/>
  <c r="D157" i="1"/>
  <c r="C201" i="1"/>
  <c r="D201" i="1"/>
  <c r="E201" i="1"/>
  <c r="E184" i="1"/>
  <c r="C181" i="1"/>
  <c r="C157" i="1" s="1"/>
  <c r="E101" i="1"/>
  <c r="D77" i="1"/>
  <c r="E77" i="1"/>
  <c r="C77" i="1"/>
  <c r="C81" i="1"/>
  <c r="D81" i="1"/>
  <c r="E81" i="1"/>
  <c r="C1050" i="1" l="1"/>
  <c r="D986" i="1"/>
  <c r="E986" i="1"/>
  <c r="C986" i="1"/>
  <c r="D960" i="1"/>
  <c r="E960" i="1"/>
  <c r="C960" i="1"/>
  <c r="D913" i="1"/>
  <c r="C913" i="1"/>
  <c r="D875" i="1"/>
  <c r="E875" i="1"/>
  <c r="C875" i="1"/>
  <c r="C741" i="1"/>
  <c r="D741" i="1"/>
  <c r="E741" i="1"/>
  <c r="C743" i="1"/>
  <c r="D743" i="1"/>
  <c r="E743" i="1"/>
  <c r="D595" i="1"/>
  <c r="C595" i="1"/>
  <c r="D585" i="1"/>
  <c r="C585" i="1"/>
  <c r="E586" i="1"/>
  <c r="E585" i="1" s="1"/>
  <c r="E595" i="1" l="1"/>
  <c r="E913" i="1"/>
  <c r="E159" i="1" l="1"/>
  <c r="E157" i="1" s="1"/>
  <c r="E777" i="1" l="1"/>
  <c r="C777" i="1"/>
  <c r="D782" i="1" l="1"/>
  <c r="D777" i="1" s="1"/>
  <c r="D797" i="1" l="1"/>
  <c r="E797" i="1"/>
  <c r="C797" i="1"/>
  <c r="E457" i="1" l="1"/>
  <c r="D67" i="1"/>
  <c r="E67" i="1"/>
  <c r="C67" i="1"/>
  <c r="D1240" i="1" l="1"/>
  <c r="E1240" i="1"/>
  <c r="C1240" i="1"/>
  <c r="D1234" i="1"/>
  <c r="E1234" i="1"/>
  <c r="C1234" i="1"/>
  <c r="D1228" i="1"/>
  <c r="E1228" i="1"/>
  <c r="C1228" i="1"/>
  <c r="C1218" i="1"/>
  <c r="D1218" i="1"/>
  <c r="E1218" i="1"/>
  <c r="D1212" i="1"/>
  <c r="E1212" i="1"/>
  <c r="C1212" i="1"/>
  <c r="D1206" i="1"/>
  <c r="E1206" i="1"/>
  <c r="C1206" i="1"/>
  <c r="C1204" i="1"/>
  <c r="D1200" i="1"/>
  <c r="E1200" i="1"/>
  <c r="C1200" i="1"/>
  <c r="D1195" i="1"/>
  <c r="E1195" i="1"/>
  <c r="C1195" i="1"/>
  <c r="D1192" i="1"/>
  <c r="E1192" i="1"/>
  <c r="C1192" i="1"/>
  <c r="D1188" i="1"/>
  <c r="E1188" i="1"/>
  <c r="C1188" i="1"/>
  <c r="D1185" i="1"/>
  <c r="E1185" i="1"/>
  <c r="C1185" i="1"/>
  <c r="D1179" i="1"/>
  <c r="E1179" i="1"/>
  <c r="C1179" i="1"/>
  <c r="C1172" i="1"/>
  <c r="D1172" i="1"/>
  <c r="E1172" i="1"/>
  <c r="D1160" i="1"/>
  <c r="E1160" i="1"/>
  <c r="C1160" i="1"/>
  <c r="D1153" i="1"/>
  <c r="E1153" i="1"/>
  <c r="C1153" i="1"/>
  <c r="D1148" i="1"/>
  <c r="E1148" i="1"/>
  <c r="C1148" i="1"/>
  <c r="D1142" i="1"/>
  <c r="E1142" i="1"/>
  <c r="C1142" i="1"/>
  <c r="D1137" i="1"/>
  <c r="E1137" i="1"/>
  <c r="C1137" i="1"/>
  <c r="D1131" i="1"/>
  <c r="E1131" i="1"/>
  <c r="C1131" i="1"/>
  <c r="D1124" i="1"/>
  <c r="E1124" i="1"/>
  <c r="C1124" i="1"/>
  <c r="D1119" i="1"/>
  <c r="E1119" i="1"/>
  <c r="C1119" i="1"/>
  <c r="D1115" i="1"/>
  <c r="E1115" i="1"/>
  <c r="C1115" i="1"/>
  <c r="D1109" i="1"/>
  <c r="E1109" i="1"/>
  <c r="C1109" i="1"/>
  <c r="D1047" i="1"/>
  <c r="E1047" i="1"/>
  <c r="C1047" i="1"/>
  <c r="D1041" i="1"/>
  <c r="E1041" i="1"/>
  <c r="C1041" i="1"/>
  <c r="D1036" i="1"/>
  <c r="E1036" i="1"/>
  <c r="C1036" i="1"/>
  <c r="D1033" i="1"/>
  <c r="E1033" i="1"/>
  <c r="C1033" i="1"/>
  <c r="D1026" i="1"/>
  <c r="E1026" i="1"/>
  <c r="C1026" i="1"/>
  <c r="D1020" i="1"/>
  <c r="E1020" i="1"/>
  <c r="C1020" i="1"/>
  <c r="D1012" i="1"/>
  <c r="E1012" i="1"/>
  <c r="C1012" i="1"/>
  <c r="D1000" i="1"/>
  <c r="E1000" i="1"/>
  <c r="C1000" i="1"/>
  <c r="D990" i="1"/>
  <c r="E990" i="1"/>
  <c r="C990" i="1"/>
  <c r="D982" i="1"/>
  <c r="E982" i="1"/>
  <c r="C982" i="1"/>
  <c r="D974" i="1"/>
  <c r="E974" i="1"/>
  <c r="C974" i="1"/>
  <c r="D969" i="1"/>
  <c r="E969" i="1"/>
  <c r="C969" i="1"/>
  <c r="D966" i="1"/>
  <c r="E966" i="1"/>
  <c r="C966" i="1"/>
  <c r="D959" i="1"/>
  <c r="E959" i="1"/>
  <c r="C959" i="1"/>
  <c r="D957" i="1"/>
  <c r="E957" i="1"/>
  <c r="C957" i="1"/>
  <c r="D954" i="1"/>
  <c r="E954" i="1"/>
  <c r="C954" i="1"/>
  <c r="D946" i="1"/>
  <c r="D945" i="1" s="1"/>
  <c r="E946" i="1"/>
  <c r="E945" i="1" s="1"/>
  <c r="C946" i="1"/>
  <c r="C945" i="1" s="1"/>
  <c r="D941" i="1"/>
  <c r="E941" i="1"/>
  <c r="C941" i="1"/>
  <c r="D939" i="1"/>
  <c r="E939" i="1"/>
  <c r="C939" i="1"/>
  <c r="D937" i="1"/>
  <c r="E937" i="1"/>
  <c r="C937" i="1"/>
  <c r="D935" i="1"/>
  <c r="E935" i="1"/>
  <c r="C935" i="1"/>
  <c r="D933" i="1"/>
  <c r="E933" i="1"/>
  <c r="C933" i="1"/>
  <c r="D931" i="1"/>
  <c r="E931" i="1"/>
  <c r="C931" i="1"/>
  <c r="D929" i="1"/>
  <c r="E929" i="1"/>
  <c r="C929" i="1"/>
  <c r="D927" i="1"/>
  <c r="E927" i="1"/>
  <c r="C927" i="1"/>
  <c r="D923" i="1"/>
  <c r="E923" i="1"/>
  <c r="C923" i="1"/>
  <c r="D921" i="1"/>
  <c r="E921" i="1"/>
  <c r="C921" i="1"/>
  <c r="D919" i="1"/>
  <c r="E919" i="1"/>
  <c r="C919" i="1"/>
  <c r="D917" i="1"/>
  <c r="E917" i="1"/>
  <c r="C917" i="1"/>
  <c r="C908" i="1"/>
  <c r="D910" i="1"/>
  <c r="E910" i="1"/>
  <c r="C910" i="1"/>
  <c r="D908" i="1"/>
  <c r="E908" i="1"/>
  <c r="D906" i="1"/>
  <c r="E906" i="1"/>
  <c r="C906" i="1"/>
  <c r="D904" i="1"/>
  <c r="E904" i="1"/>
  <c r="C904" i="1"/>
  <c r="D902" i="1"/>
  <c r="E902" i="1"/>
  <c r="C902" i="1"/>
  <c r="D900" i="1"/>
  <c r="E900" i="1"/>
  <c r="C900" i="1"/>
  <c r="D898" i="1"/>
  <c r="E898" i="1"/>
  <c r="C898" i="1"/>
  <c r="D896" i="1"/>
  <c r="E896" i="1"/>
  <c r="C896" i="1"/>
  <c r="E893" i="1"/>
  <c r="D893" i="1"/>
  <c r="C893" i="1"/>
  <c r="D890" i="1"/>
  <c r="E890" i="1"/>
  <c r="C890" i="1"/>
  <c r="D886" i="1"/>
  <c r="D885" i="1" s="1"/>
  <c r="E886" i="1"/>
  <c r="E885" i="1" s="1"/>
  <c r="C886" i="1"/>
  <c r="C885" i="1" s="1"/>
  <c r="D881" i="1"/>
  <c r="E881" i="1"/>
  <c r="E874" i="1" s="1"/>
  <c r="C881" i="1"/>
  <c r="C874" i="1" s="1"/>
  <c r="C872" i="1"/>
  <c r="C871" i="1" s="1"/>
  <c r="D872" i="1"/>
  <c r="D871" i="1" s="1"/>
  <c r="E872" i="1"/>
  <c r="E871" i="1" s="1"/>
  <c r="D869" i="1"/>
  <c r="D868" i="1" s="1"/>
  <c r="E869" i="1"/>
  <c r="E868" i="1" s="1"/>
  <c r="C869" i="1"/>
  <c r="C868" i="1" s="1"/>
  <c r="D866" i="1"/>
  <c r="D865" i="1" s="1"/>
  <c r="E866" i="1"/>
  <c r="E865" i="1" s="1"/>
  <c r="C866" i="1"/>
  <c r="C865" i="1" s="1"/>
  <c r="E858" i="1"/>
  <c r="E857" i="1" s="1"/>
  <c r="D858" i="1"/>
  <c r="D857" i="1" s="1"/>
  <c r="C858" i="1"/>
  <c r="C857" i="1" s="1"/>
  <c r="C854" i="1"/>
  <c r="C853" i="1" s="1"/>
  <c r="D854" i="1"/>
  <c r="D853" i="1" s="1"/>
  <c r="E854" i="1"/>
  <c r="E853" i="1" s="1"/>
  <c r="D845" i="1"/>
  <c r="D844" i="1" s="1"/>
  <c r="E845" i="1"/>
  <c r="E844" i="1" s="1"/>
  <c r="C845" i="1"/>
  <c r="C844" i="1" s="1"/>
  <c r="D841" i="1"/>
  <c r="D840" i="1" s="1"/>
  <c r="E841" i="1"/>
  <c r="E840" i="1" s="1"/>
  <c r="C841" i="1"/>
  <c r="C840" i="1" s="1"/>
  <c r="D836" i="1"/>
  <c r="D835" i="1" s="1"/>
  <c r="E836" i="1"/>
  <c r="E835" i="1" s="1"/>
  <c r="C836" i="1"/>
  <c r="C835" i="1" s="1"/>
  <c r="E832" i="1"/>
  <c r="D832" i="1"/>
  <c r="C832" i="1"/>
  <c r="D828" i="1"/>
  <c r="E828" i="1"/>
  <c r="E827" i="1" s="1"/>
  <c r="C828" i="1"/>
  <c r="D823" i="1"/>
  <c r="D822" i="1" s="1"/>
  <c r="E823" i="1"/>
  <c r="E822" i="1" s="1"/>
  <c r="C823" i="1"/>
  <c r="C822" i="1" s="1"/>
  <c r="D814" i="1"/>
  <c r="E814" i="1"/>
  <c r="C814" i="1"/>
  <c r="D809" i="1"/>
  <c r="E809" i="1"/>
  <c r="E796" i="1" s="1"/>
  <c r="C809" i="1"/>
  <c r="C796" i="1" s="1"/>
  <c r="D791" i="1"/>
  <c r="D790" i="1" s="1"/>
  <c r="E791" i="1"/>
  <c r="E790" i="1" s="1"/>
  <c r="C791" i="1"/>
  <c r="C790" i="1" s="1"/>
  <c r="D786" i="1"/>
  <c r="D785" i="1" s="1"/>
  <c r="E786" i="1"/>
  <c r="E785" i="1" s="1"/>
  <c r="C786" i="1"/>
  <c r="C785" i="1" s="1"/>
  <c r="D776" i="1"/>
  <c r="E776" i="1"/>
  <c r="C776" i="1"/>
  <c r="D773" i="1"/>
  <c r="E773" i="1"/>
  <c r="C773" i="1"/>
  <c r="D761" i="1"/>
  <c r="E761" i="1"/>
  <c r="C761" i="1"/>
  <c r="D757" i="1"/>
  <c r="E757" i="1"/>
  <c r="C757" i="1"/>
  <c r="D751" i="1"/>
  <c r="E751" i="1"/>
  <c r="C751" i="1"/>
  <c r="D749" i="1"/>
  <c r="E749" i="1"/>
  <c r="C749" i="1"/>
  <c r="D738" i="1"/>
  <c r="E738" i="1"/>
  <c r="C738" i="1"/>
  <c r="D736" i="1"/>
  <c r="E736" i="1"/>
  <c r="C736" i="1"/>
  <c r="D734" i="1"/>
  <c r="E734" i="1"/>
  <c r="C734" i="1"/>
  <c r="D732" i="1"/>
  <c r="E732" i="1"/>
  <c r="C732" i="1"/>
  <c r="D729" i="1"/>
  <c r="E729" i="1"/>
  <c r="C729" i="1"/>
  <c r="D726" i="1"/>
  <c r="E726" i="1"/>
  <c r="C726" i="1"/>
  <c r="D724" i="1"/>
  <c r="E724" i="1"/>
  <c r="C724" i="1"/>
  <c r="D722" i="1"/>
  <c r="E722" i="1"/>
  <c r="C722" i="1"/>
  <c r="D717" i="1"/>
  <c r="E717" i="1"/>
  <c r="C717" i="1"/>
  <c r="D715" i="1"/>
  <c r="E715" i="1"/>
  <c r="C715" i="1"/>
  <c r="D711" i="1"/>
  <c r="E711" i="1"/>
  <c r="C711" i="1"/>
  <c r="D709" i="1"/>
  <c r="E709" i="1"/>
  <c r="C709" i="1"/>
  <c r="D707" i="1"/>
  <c r="E707" i="1"/>
  <c r="C707" i="1"/>
  <c r="D704" i="1"/>
  <c r="E704" i="1"/>
  <c r="C704" i="1"/>
  <c r="D701" i="1"/>
  <c r="E701" i="1"/>
  <c r="C701" i="1"/>
  <c r="D699" i="1"/>
  <c r="E699" i="1"/>
  <c r="C699" i="1"/>
  <c r="D688" i="1"/>
  <c r="E688" i="1"/>
  <c r="C688" i="1"/>
  <c r="D686" i="1"/>
  <c r="E686" i="1"/>
  <c r="C686" i="1"/>
  <c r="D683" i="1"/>
  <c r="E683" i="1"/>
  <c r="C683" i="1"/>
  <c r="D681" i="1"/>
  <c r="E681" i="1"/>
  <c r="C681" i="1"/>
  <c r="D679" i="1"/>
  <c r="E679" i="1"/>
  <c r="C679" i="1"/>
  <c r="D677" i="1"/>
  <c r="E677" i="1"/>
  <c r="C677" i="1"/>
  <c r="D666" i="1"/>
  <c r="E666" i="1"/>
  <c r="C666" i="1"/>
  <c r="D664" i="1"/>
  <c r="E664" i="1"/>
  <c r="C664" i="1"/>
  <c r="D662" i="1"/>
  <c r="E662" i="1"/>
  <c r="C662" i="1"/>
  <c r="D660" i="1"/>
  <c r="E660" i="1"/>
  <c r="C660" i="1"/>
  <c r="D620" i="1"/>
  <c r="D619" i="1" s="1"/>
  <c r="E620" i="1"/>
  <c r="E619" i="1" s="1"/>
  <c r="C620" i="1"/>
  <c r="C619" i="1" s="1"/>
  <c r="D616" i="1"/>
  <c r="E616" i="1"/>
  <c r="C616" i="1"/>
  <c r="D608" i="1"/>
  <c r="E608" i="1"/>
  <c r="C608" i="1"/>
  <c r="D605" i="1"/>
  <c r="E605" i="1"/>
  <c r="C605" i="1"/>
  <c r="C603" i="1"/>
  <c r="D603" i="1"/>
  <c r="E603" i="1"/>
  <c r="D601" i="1"/>
  <c r="E601" i="1"/>
  <c r="C601" i="1"/>
  <c r="D599" i="1"/>
  <c r="E599" i="1"/>
  <c r="C599" i="1"/>
  <c r="D593" i="1"/>
  <c r="D592" i="1" s="1"/>
  <c r="E593" i="1"/>
  <c r="E592" i="1" s="1"/>
  <c r="C593" i="1"/>
  <c r="C592" i="1" s="1"/>
  <c r="D589" i="1"/>
  <c r="D588" i="1" s="1"/>
  <c r="E589" i="1"/>
  <c r="E588" i="1" s="1"/>
  <c r="C589" i="1"/>
  <c r="C588" i="1" s="1"/>
  <c r="D583" i="1"/>
  <c r="E583" i="1"/>
  <c r="E582" i="1" s="1"/>
  <c r="C583" i="1"/>
  <c r="C582" i="1" s="1"/>
  <c r="D582" i="1"/>
  <c r="C578" i="1"/>
  <c r="C577" i="1" s="1"/>
  <c r="D578" i="1"/>
  <c r="D577" i="1" s="1"/>
  <c r="E578" i="1"/>
  <c r="E577" i="1" s="1"/>
  <c r="D574" i="1"/>
  <c r="D573" i="1" s="1"/>
  <c r="E574" i="1"/>
  <c r="E573" i="1" s="1"/>
  <c r="C574" i="1"/>
  <c r="C573" i="1" s="1"/>
  <c r="D570" i="1"/>
  <c r="E570" i="1"/>
  <c r="C570" i="1"/>
  <c r="D568" i="1"/>
  <c r="E568" i="1"/>
  <c r="C568" i="1"/>
  <c r="D564" i="1"/>
  <c r="D563" i="1" s="1"/>
  <c r="E564" i="1"/>
  <c r="E563" i="1" s="1"/>
  <c r="C564" i="1"/>
  <c r="C563" i="1" s="1"/>
  <c r="E889" i="1" l="1"/>
  <c r="C827" i="1"/>
  <c r="C795" i="1" s="1"/>
  <c r="D953" i="1"/>
  <c r="D944" i="1" s="1"/>
  <c r="C659" i="1"/>
  <c r="C895" i="1"/>
  <c r="E895" i="1"/>
  <c r="E884" i="1" s="1"/>
  <c r="E953" i="1"/>
  <c r="E944" i="1" s="1"/>
  <c r="D965" i="1"/>
  <c r="D964" i="1" s="1"/>
  <c r="E659" i="1"/>
  <c r="D895" i="1"/>
  <c r="D659" i="1"/>
  <c r="C834" i="1"/>
  <c r="C953" i="1"/>
  <c r="C944" i="1" s="1"/>
  <c r="C965" i="1"/>
  <c r="C964" i="1" s="1"/>
  <c r="E965" i="1"/>
  <c r="E964" i="1" s="1"/>
  <c r="C760" i="1"/>
  <c r="E760" i="1"/>
  <c r="C775" i="1"/>
  <c r="C889" i="1"/>
  <c r="C843" i="1"/>
  <c r="C567" i="1"/>
  <c r="C566" i="1" s="1"/>
  <c r="E567" i="1"/>
  <c r="E566" i="1" s="1"/>
  <c r="D796" i="1"/>
  <c r="C864" i="1"/>
  <c r="E598" i="1"/>
  <c r="C598" i="1"/>
  <c r="C581" i="1" s="1"/>
  <c r="C973" i="1"/>
  <c r="D889" i="1"/>
  <c r="D874" i="1"/>
  <c r="D864" i="1" s="1"/>
  <c r="E864" i="1"/>
  <c r="E843" i="1"/>
  <c r="D843" i="1"/>
  <c r="E834" i="1"/>
  <c r="D834" i="1"/>
  <c r="D827" i="1"/>
  <c r="E795" i="1"/>
  <c r="E775" i="1"/>
  <c r="D775" i="1"/>
  <c r="D760" i="1"/>
  <c r="C572" i="1"/>
  <c r="D598" i="1"/>
  <c r="D581" i="1" s="1"/>
  <c r="D572" i="1"/>
  <c r="E572" i="1"/>
  <c r="D567" i="1"/>
  <c r="D566" i="1" s="1"/>
  <c r="D551" i="1"/>
  <c r="D550" i="1" s="1"/>
  <c r="E551" i="1"/>
  <c r="E550" i="1" s="1"/>
  <c r="C551" i="1"/>
  <c r="C550" i="1" s="1"/>
  <c r="C884" i="1" l="1"/>
  <c r="E581" i="1"/>
  <c r="D884" i="1"/>
  <c r="D795" i="1"/>
  <c r="D549" i="1"/>
  <c r="E549" i="1"/>
  <c r="C549" i="1"/>
  <c r="D543" i="1"/>
  <c r="D542" i="1" s="1"/>
  <c r="E543" i="1"/>
  <c r="E542" i="1" s="1"/>
  <c r="C543" i="1"/>
  <c r="C542" i="1" s="1"/>
  <c r="C536" i="1"/>
  <c r="C535" i="1" s="1"/>
  <c r="D536" i="1"/>
  <c r="D535" i="1" s="1"/>
  <c r="E536" i="1"/>
  <c r="E535" i="1" s="1"/>
  <c r="C530" i="1"/>
  <c r="C529" i="1" s="1"/>
  <c r="D530" i="1"/>
  <c r="D529" i="1" s="1"/>
  <c r="E530" i="1"/>
  <c r="E529" i="1" s="1"/>
  <c r="D521" i="1"/>
  <c r="E521" i="1"/>
  <c r="C521" i="1"/>
  <c r="D517" i="1"/>
  <c r="E517" i="1"/>
  <c r="C517" i="1"/>
  <c r="D514" i="1"/>
  <c r="E514" i="1"/>
  <c r="C514" i="1"/>
  <c r="D511" i="1"/>
  <c r="E511" i="1"/>
  <c r="C511" i="1"/>
  <c r="D505" i="1"/>
  <c r="D504" i="1" s="1"/>
  <c r="E505" i="1"/>
  <c r="C504" i="1"/>
  <c r="D500" i="1"/>
  <c r="E500" i="1"/>
  <c r="C500" i="1"/>
  <c r="D498" i="1"/>
  <c r="E498" i="1"/>
  <c r="C498" i="1"/>
  <c r="D464" i="1"/>
  <c r="E464" i="1"/>
  <c r="C464" i="1"/>
  <c r="D462" i="1"/>
  <c r="D461" i="1" s="1"/>
  <c r="E462" i="1"/>
  <c r="E461" i="1" s="1"/>
  <c r="C462" i="1"/>
  <c r="C461" i="1" s="1"/>
  <c r="D459" i="1"/>
  <c r="E459" i="1"/>
  <c r="C459" i="1"/>
  <c r="D456" i="1"/>
  <c r="E456" i="1"/>
  <c r="C456" i="1"/>
  <c r="D451" i="1"/>
  <c r="E451" i="1"/>
  <c r="C451" i="1"/>
  <c r="D443" i="1"/>
  <c r="E443" i="1"/>
  <c r="C443" i="1"/>
  <c r="D441" i="1"/>
  <c r="E441" i="1"/>
  <c r="C441" i="1"/>
  <c r="D433" i="1"/>
  <c r="D432" i="1" s="1"/>
  <c r="E433" i="1"/>
  <c r="E432" i="1" s="1"/>
  <c r="C433" i="1"/>
  <c r="C432" i="1" s="1"/>
  <c r="D426" i="1"/>
  <c r="D425" i="1" s="1"/>
  <c r="E426" i="1"/>
  <c r="E425" i="1" s="1"/>
  <c r="C426" i="1"/>
  <c r="C425" i="1" s="1"/>
  <c r="D423" i="1"/>
  <c r="D422" i="1" s="1"/>
  <c r="E423" i="1"/>
  <c r="E422" i="1" s="1"/>
  <c r="C423" i="1"/>
  <c r="C422" i="1" s="1"/>
  <c r="D416" i="1"/>
  <c r="D415" i="1" s="1"/>
  <c r="E416" i="1"/>
  <c r="E415" i="1" s="1"/>
  <c r="C416" i="1"/>
  <c r="C415" i="1" s="1"/>
  <c r="D409" i="1"/>
  <c r="D408" i="1" s="1"/>
  <c r="E409" i="1"/>
  <c r="E408" i="1" s="1"/>
  <c r="C409" i="1"/>
  <c r="C408" i="1" s="1"/>
  <c r="D406" i="1"/>
  <c r="E406" i="1"/>
  <c r="C406" i="1"/>
  <c r="D401" i="1"/>
  <c r="E401" i="1"/>
  <c r="C401" i="1"/>
  <c r="D375" i="1"/>
  <c r="D374" i="1" s="1"/>
  <c r="E375" i="1"/>
  <c r="E374" i="1" s="1"/>
  <c r="C375" i="1"/>
  <c r="C374" i="1" s="1"/>
  <c r="D371" i="1"/>
  <c r="D370" i="1" s="1"/>
  <c r="E371" i="1"/>
  <c r="E370" i="1" s="1"/>
  <c r="C371" i="1"/>
  <c r="C370" i="1" s="1"/>
  <c r="D346" i="1"/>
  <c r="D345" i="1" s="1"/>
  <c r="E346" i="1"/>
  <c r="E345" i="1" s="1"/>
  <c r="C346" i="1"/>
  <c r="C345" i="1" s="1"/>
  <c r="D343" i="1"/>
  <c r="D342" i="1" s="1"/>
  <c r="E343" i="1"/>
  <c r="E342" i="1" s="1"/>
  <c r="C343" i="1"/>
  <c r="C342" i="1" s="1"/>
  <c r="D339" i="1"/>
  <c r="D338" i="1" s="1"/>
  <c r="E339" i="1"/>
  <c r="E338" i="1" s="1"/>
  <c r="C339" i="1"/>
  <c r="C338" i="1" s="1"/>
  <c r="D330" i="1"/>
  <c r="E330" i="1"/>
  <c r="C330" i="1"/>
  <c r="D328" i="1"/>
  <c r="E328" i="1"/>
  <c r="C328" i="1"/>
  <c r="D326" i="1"/>
  <c r="E326" i="1"/>
  <c r="C326" i="1"/>
  <c r="D323" i="1"/>
  <c r="E323" i="1"/>
  <c r="C323" i="1"/>
  <c r="D321" i="1"/>
  <c r="E321" i="1"/>
  <c r="C321" i="1"/>
  <c r="D319" i="1"/>
  <c r="E319" i="1"/>
  <c r="C319" i="1"/>
  <c r="C316" i="1"/>
  <c r="C315" i="1" s="1"/>
  <c r="D316" i="1"/>
  <c r="D315" i="1" s="1"/>
  <c r="E316" i="1"/>
  <c r="E315" i="1" s="1"/>
  <c r="D311" i="1"/>
  <c r="D310" i="1" s="1"/>
  <c r="E311" i="1"/>
  <c r="E310" i="1" s="1"/>
  <c r="C311" i="1"/>
  <c r="C310" i="1" s="1"/>
  <c r="D306" i="1"/>
  <c r="D305" i="1" s="1"/>
  <c r="E306" i="1"/>
  <c r="E305" i="1" s="1"/>
  <c r="C306" i="1"/>
  <c r="C305" i="1" s="1"/>
  <c r="D289" i="1"/>
  <c r="E289" i="1"/>
  <c r="C289" i="1"/>
  <c r="D285" i="1"/>
  <c r="D284" i="1" s="1"/>
  <c r="D283" i="1" s="1"/>
  <c r="E285" i="1"/>
  <c r="E284" i="1" s="1"/>
  <c r="E283" i="1" s="1"/>
  <c r="C285" i="1"/>
  <c r="C284" i="1" s="1"/>
  <c r="C283" i="1" s="1"/>
  <c r="D281" i="1"/>
  <c r="D280" i="1" s="1"/>
  <c r="E281" i="1"/>
  <c r="E280" i="1" s="1"/>
  <c r="C281" i="1"/>
  <c r="C280" i="1" s="1"/>
  <c r="D278" i="1"/>
  <c r="D277" i="1" s="1"/>
  <c r="E278" i="1"/>
  <c r="E277" i="1" s="1"/>
  <c r="C278" i="1"/>
  <c r="C277" i="1" s="1"/>
  <c r="D272" i="1"/>
  <c r="D271" i="1" s="1"/>
  <c r="E272" i="1"/>
  <c r="E271" i="1" s="1"/>
  <c r="C272" i="1"/>
  <c r="C271" i="1" s="1"/>
  <c r="D264" i="1"/>
  <c r="D263" i="1" s="1"/>
  <c r="D257" i="1" s="1"/>
  <c r="E264" i="1"/>
  <c r="E263" i="1" s="1"/>
  <c r="E257" i="1" s="1"/>
  <c r="C264" i="1"/>
  <c r="C263" i="1" s="1"/>
  <c r="C257" i="1" s="1"/>
  <c r="D253" i="1"/>
  <c r="E253" i="1"/>
  <c r="D251" i="1"/>
  <c r="E251" i="1"/>
  <c r="C251" i="1"/>
  <c r="D246" i="1"/>
  <c r="E246" i="1"/>
  <c r="C246" i="1"/>
  <c r="D243" i="1"/>
  <c r="E243" i="1"/>
  <c r="C243" i="1"/>
  <c r="D241" i="1"/>
  <c r="E241" i="1"/>
  <c r="C241" i="1"/>
  <c r="D239" i="1"/>
  <c r="E239" i="1"/>
  <c r="C239" i="1"/>
  <c r="D235" i="1"/>
  <c r="E235" i="1"/>
  <c r="C235" i="1"/>
  <c r="D222" i="1"/>
  <c r="E222" i="1"/>
  <c r="C222" i="1"/>
  <c r="D219" i="1"/>
  <c r="E219" i="1"/>
  <c r="C219" i="1"/>
  <c r="D208" i="1"/>
  <c r="E208" i="1"/>
  <c r="D205" i="1"/>
  <c r="E205" i="1"/>
  <c r="C205" i="1"/>
  <c r="D203" i="1"/>
  <c r="E203" i="1"/>
  <c r="C203" i="1"/>
  <c r="D156" i="1"/>
  <c r="E156" i="1"/>
  <c r="C156" i="1"/>
  <c r="D143" i="1"/>
  <c r="E143" i="1"/>
  <c r="C143" i="1"/>
  <c r="D141" i="1"/>
  <c r="E141" i="1"/>
  <c r="C141" i="1"/>
  <c r="D136" i="1"/>
  <c r="E136" i="1"/>
  <c r="C136" i="1"/>
  <c r="D133" i="1"/>
  <c r="E133" i="1"/>
  <c r="C133" i="1"/>
  <c r="D127" i="1"/>
  <c r="E127" i="1"/>
  <c r="C127" i="1"/>
  <c r="D122" i="1"/>
  <c r="E122" i="1"/>
  <c r="E89" i="1" s="1"/>
  <c r="C122" i="1"/>
  <c r="E318" i="1" l="1"/>
  <c r="D250" i="1"/>
  <c r="D249" i="1" s="1"/>
  <c r="E250" i="1"/>
  <c r="E249" i="1" s="1"/>
  <c r="C400" i="1"/>
  <c r="C373" i="1" s="1"/>
  <c r="D221" i="1"/>
  <c r="E504" i="1"/>
  <c r="D450" i="1"/>
  <c r="C510" i="1"/>
  <c r="E510" i="1"/>
  <c r="E200" i="1"/>
  <c r="D516" i="1"/>
  <c r="C440" i="1"/>
  <c r="C431" i="1" s="1"/>
  <c r="D510" i="1"/>
  <c r="D200" i="1"/>
  <c r="D155" i="1" s="1"/>
  <c r="C221" i="1"/>
  <c r="C200" i="1"/>
  <c r="E516" i="1"/>
  <c r="E400" i="1"/>
  <c r="E373" i="1" s="1"/>
  <c r="E440" i="1"/>
  <c r="E431" i="1" s="1"/>
  <c r="E450" i="1"/>
  <c r="E126" i="1"/>
  <c r="C318" i="1"/>
  <c r="E497" i="1"/>
  <c r="C414" i="1"/>
  <c r="D89" i="1"/>
  <c r="E221" i="1"/>
  <c r="E238" i="1"/>
  <c r="E237" i="1" s="1"/>
  <c r="C325" i="1"/>
  <c r="D400" i="1"/>
  <c r="D373" i="1" s="1"/>
  <c r="C450" i="1"/>
  <c r="E534" i="1"/>
  <c r="C250" i="1"/>
  <c r="C249" i="1" s="1"/>
  <c r="C288" i="1"/>
  <c r="C497" i="1"/>
  <c r="E414" i="1"/>
  <c r="C516" i="1"/>
  <c r="C534" i="1"/>
  <c r="D534" i="1"/>
  <c r="D497" i="1"/>
  <c r="D440" i="1"/>
  <c r="D431" i="1" s="1"/>
  <c r="D414" i="1"/>
  <c r="C337" i="1"/>
  <c r="E337" i="1"/>
  <c r="D337" i="1"/>
  <c r="D318" i="1"/>
  <c r="E288" i="1"/>
  <c r="D288" i="1"/>
  <c r="C238" i="1"/>
  <c r="C237" i="1" s="1"/>
  <c r="D238" i="1"/>
  <c r="D237" i="1" s="1"/>
  <c r="C126" i="1"/>
  <c r="D126" i="1"/>
  <c r="C89" i="1"/>
  <c r="D84" i="1"/>
  <c r="D83" i="1" s="1"/>
  <c r="E84" i="1"/>
  <c r="E83" i="1" s="1"/>
  <c r="C84" i="1"/>
  <c r="C83" i="1" s="1"/>
  <c r="C76" i="1"/>
  <c r="D73" i="1"/>
  <c r="D72" i="1" s="1"/>
  <c r="E73" i="1"/>
  <c r="E72" i="1" s="1"/>
  <c r="C73" i="1"/>
  <c r="C72" i="1" s="1"/>
  <c r="D70" i="1"/>
  <c r="D69" i="1" s="1"/>
  <c r="E70" i="1"/>
  <c r="E69" i="1" s="1"/>
  <c r="C70" i="1"/>
  <c r="C69" i="1" s="1"/>
  <c r="D64" i="1"/>
  <c r="D63" i="1" s="1"/>
  <c r="E64" i="1"/>
  <c r="E63" i="1" s="1"/>
  <c r="C64" i="1"/>
  <c r="C63" i="1" s="1"/>
  <c r="D61" i="1"/>
  <c r="D60" i="1" s="1"/>
  <c r="E61" i="1"/>
  <c r="E60" i="1" s="1"/>
  <c r="C61" i="1"/>
  <c r="C60" i="1" s="1"/>
  <c r="D15" i="1"/>
  <c r="D14" i="1" s="1"/>
  <c r="E15" i="1"/>
  <c r="E14" i="1" s="1"/>
  <c r="C15" i="1"/>
  <c r="C14" i="1" s="1"/>
  <c r="D11" i="1"/>
  <c r="D10" i="1" s="1"/>
  <c r="E11" i="1"/>
  <c r="E10" i="1" s="1"/>
  <c r="C11" i="1"/>
  <c r="C10" i="1" s="1"/>
  <c r="E155" i="1" l="1"/>
  <c r="D449" i="1"/>
  <c r="E449" i="1"/>
  <c r="C449" i="1"/>
  <c r="D509" i="1"/>
  <c r="E509" i="1"/>
  <c r="C509" i="1"/>
  <c r="C155" i="1"/>
  <c r="E76" i="1"/>
  <c r="E9" i="1" s="1"/>
  <c r="D76" i="1"/>
  <c r="D9" i="1" s="1"/>
  <c r="C9" i="1"/>
  <c r="D1204" i="1" l="1"/>
  <c r="D973" i="1" s="1"/>
  <c r="E1204" i="1"/>
  <c r="E973" i="1" s="1"/>
  <c r="D618" i="1" l="1"/>
  <c r="C618" i="1"/>
  <c r="E618" i="1" l="1"/>
  <c r="D325" i="1" l="1"/>
  <c r="D314" i="1" s="1"/>
  <c r="E325" i="1" l="1"/>
  <c r="E314" i="1" s="1"/>
  <c r="C314" i="1"/>
  <c r="E149" i="1" l="1"/>
  <c r="E140" i="1" s="1"/>
  <c r="E88" i="1" s="1"/>
  <c r="C149" i="1"/>
  <c r="C140" i="1" s="1"/>
  <c r="C88" i="1" s="1"/>
  <c r="C1244" i="1" s="1"/>
  <c r="D149" i="1"/>
  <c r="D140" i="1" s="1"/>
  <c r="D88" i="1" s="1"/>
  <c r="D1244" i="1" s="1"/>
  <c r="E1244" i="1" l="1"/>
</calcChain>
</file>

<file path=xl/sharedStrings.xml><?xml version="1.0" encoding="utf-8"?>
<sst xmlns="http://schemas.openxmlformats.org/spreadsheetml/2006/main" count="713" uniqueCount="438">
  <si>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</si>
  <si>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</si>
  <si>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</si>
  <si>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</si>
  <si>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</si>
  <si>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</si>
  <si>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</si>
  <si>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</si>
  <si>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</si>
  <si>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</si>
  <si>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</si>
  <si>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</si>
  <si>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</si>
  <si>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</si>
  <si>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</si>
  <si>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</si>
  <si>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</si>
  <si>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</si>
  <si>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</si>
  <si>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</si>
  <si>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</si>
  <si>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</si>
  <si>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</si>
  <si>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</si>
  <si>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</si>
  <si>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</si>
  <si>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</si>
  <si>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</si>
  <si>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</si>
  <si>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</si>
  <si>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</si>
  <si>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</si>
  <si>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</si>
  <si>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</si>
  <si>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</si>
  <si>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</si>
  <si>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</si>
  <si>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</si>
  <si>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</si>
  <si>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</si>
  <si>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</si>
  <si>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</si>
  <si>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</si>
  <si>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</si>
  <si>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</si>
  <si>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</si>
  <si>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</si>
  <si>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</si>
  <si>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</si>
  <si>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</si>
  <si>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</si>
  <si>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</si>
  <si>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</si>
  <si>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</si>
  <si>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</si>
  <si>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</si>
  <si>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</si>
  <si>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</si>
  <si>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</si>
  <si>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</si>
  <si>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</si>
  <si>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</si>
  <si>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</si>
  <si>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</si>
  <si>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</si>
  <si>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</si>
  <si>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941 Департамент инвестиций и промышленности ЯО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</si>
  <si>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</si>
  <si>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</si>
  <si>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</si>
  <si>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</si>
  <si>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</si>
  <si>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</si>
  <si>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</si>
  <si>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</si>
  <si>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Федеральные средства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</si>
  <si>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</si>
  <si>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</si>
  <si>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</si>
  <si>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</si>
  <si>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</si>
  <si>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</si>
  <si>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</si>
  <si>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</si>
  <si>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</si>
  <si>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</si>
  <si>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</si>
  <si>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</si>
  <si>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</si>
  <si>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</si>
  <si>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</si>
  <si>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</si>
  <si>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</si>
  <si>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</si>
  <si>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</si>
  <si>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</si>
  <si>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</si>
  <si>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</si>
  <si>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</si>
  <si>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</si>
  <si>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</si>
  <si>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</si>
  <si>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</si>
  <si>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</si>
  <si>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</si>
  <si>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</si>
  <si>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</si>
  <si>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</si>
  <si>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</si>
  <si>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</si>
  <si>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</si>
  <si>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</si>
  <si>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</si>
  <si>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</si>
  <si>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</si>
  <si>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</si>
  <si>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</si>
  <si>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</si>
  <si>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</si>
  <si>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</si>
  <si>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</si>
  <si>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</si>
  <si>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</si>
  <si>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</si>
  <si>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</si>
  <si>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</si>
  <si>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</si>
  <si>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</si>
  <si>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</si>
  <si>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</si>
  <si>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</si>
  <si>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</si>
  <si>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</si>
  <si>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</si>
  <si>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</si>
  <si>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</si>
  <si>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</si>
  <si>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</si>
  <si>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</si>
  <si>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</si>
  <si>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</si>
  <si>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</si>
  <si>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</si>
  <si>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</si>
  <si>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</si>
  <si>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</si>
  <si>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</si>
  <si>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</si>
  <si>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</si>
  <si>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</si>
  <si>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</si>
  <si>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</si>
  <si>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</si>
  <si>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</si>
  <si>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</si>
  <si>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</si>
  <si>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</si>
  <si>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</si>
  <si>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</si>
  <si>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</si>
  <si>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</si>
  <si>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</si>
  <si>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</si>
  <si>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</si>
  <si>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</si>
  <si>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</si>
  <si>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</si>
  <si>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</si>
  <si>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</si>
  <si>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</si>
  <si>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</si>
  <si>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</si>
  <si>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</si>
  <si>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</si>
  <si>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</si>
  <si>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</si>
  <si>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</si>
  <si>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</si>
  <si>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</si>
  <si>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</si>
  <si>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</si>
  <si>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</si>
  <si>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</si>
  <si>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</si>
  <si>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</si>
  <si>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</si>
  <si>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965 Департамент регионального развития и внешнеэкономической деятельности ЯО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</si>
  <si>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</si>
  <si>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</si>
  <si>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</si>
  <si>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01.Б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</si>
  <si>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</si>
  <si>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</si>
  <si>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</si>
  <si>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</si>
  <si>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</si>
  <si>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</si>
  <si>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</si>
  <si>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</si>
  <si>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</si>
  <si>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</si>
  <si>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</si>
  <si>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</si>
  <si>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</si>
  <si>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</si>
  <si>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</si>
  <si>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</si>
  <si>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</si>
  <si>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</si>
  <si>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</si>
  <si>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</si>
  <si>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</si>
  <si>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</si>
  <si>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</si>
  <si>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</si>
  <si>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</si>
  <si>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</si>
  <si>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</si>
  <si>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</si>
  <si>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</si>
  <si>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</si>
  <si>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</si>
  <si>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</si>
  <si>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</si>
  <si>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</si>
  <si>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</si>
  <si>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</si>
  <si>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</si>
  <si>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</si>
  <si>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</si>
  <si>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</si>
  <si>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</si>
  <si>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</si>
  <si>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</si>
  <si>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</si>
  <si>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</si>
  <si>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</si>
  <si>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</si>
  <si>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</si>
  <si>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</si>
  <si>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</si>
  <si>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</si>
  <si>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</si>
  <si>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</si>
  <si>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</si>
  <si>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</si>
  <si>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</si>
  <si>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</si>
  <si>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</si>
  <si>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</si>
  <si>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</si>
  <si>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</si>
  <si>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01.9</t>
  </si>
  <si>
    <t>Региональная целевая программа "Развитие системы оказания первичной медико-санитарной помощи"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</si>
  <si>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</si>
  <si>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</si>
  <si>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</si>
  <si>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</si>
  <si>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</si>
  <si>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</si>
  <si>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</si>
  <si>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</si>
  <si>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 xml:space="preserve">Информация по предлагаемым изменениям в Закон Ярославской области 
"Об областном бюджете на 2021 год и на плановый период 2022 и 2023 годов" 
</t>
  </si>
  <si>
    <t>12.6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</si>
  <si>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</si>
  <si>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</si>
  <si>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</si>
  <si>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</si>
  <si>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</si>
  <si>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</si>
  <si>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</si>
  <si>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</si>
  <si>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</si>
  <si>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</si>
  <si>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</si>
  <si>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Субсидия на реализацию мероприятий по строительству объектов инфраструктуры общего образования Ярославской области</t>
  </si>
  <si>
    <t>Реализация мероприятий по строительству дошкольных образовательных организаций за счет средств областного бюджета</t>
  </si>
  <si>
    <t>Оказание мер социальной поддержки гражданам, жилые помещения которых утрачены в результате чрезвычайной ситуации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</si>
  <si>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</si>
  <si>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>Природоохранные мероприятия</t>
  </si>
  <si>
    <t>Субсидия на осуществление закупки контейнеров для раздельного накопления твердых коммунальных отходов</t>
  </si>
  <si>
    <t>Субсидии на возмещение производителям зерновых культур части затрат на производство и реализацию зерновых культур</t>
  </si>
  <si>
    <t>Субсидия на иные цели</t>
  </si>
  <si>
    <t>Субвенция на организацию мероприятий по осуществлению деятельности по обращению с животными без владельцев</t>
  </si>
  <si>
    <t>Межбюджетные трансферты</t>
  </si>
  <si>
    <t>Капитальные вложения в объекты государственной (муниципальной) собственности</t>
  </si>
  <si>
    <t xml:space="preserve">Закупка товаров, работ и услуг для обеспечения государственных (муниципальных) нужд </t>
  </si>
  <si>
    <t>Иные бюджетные ассигнования</t>
  </si>
  <si>
    <t>Субвенция на предоставление гражданам субсидий на оплату жилого помещения и коммунальных услуг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</si>
  <si>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</si>
  <si>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</si>
  <si>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</si>
  <si>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улучшение жилищных условий многодетных семей</t>
  </si>
  <si>
    <t>Субсидия на формирование современной городской среды</t>
  </si>
  <si>
    <t>Субсидия на компенсацию выпадающих доходов ресурсоснабжающих организаций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</si>
  <si>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</si>
  <si>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обеспечению мобилизационной готовности экономики</t>
  </si>
  <si>
    <t>Субвенция на освобождение от оплаты стоимости проезда детей из многодетных семей</t>
  </si>
  <si>
    <t>Выполнение других обязательств государства</t>
  </si>
  <si>
    <t>Пенсия за выслугу лет государственным гражданским служащим субъектов Российской Федерации</t>
  </si>
  <si>
    <t>Региональная доплата к пенсии пенсионерам, получающим минимальную пенсию по старости, и иные региональные доплаты к пенсиям</t>
  </si>
  <si>
    <t>Ежемесячная доплата к пенсии лицам, замещавшим государственные должности Ярославской области</t>
  </si>
  <si>
    <t>Субвенция на обеспечение деятельности органов местного самоуправления в сфере социальной защиты населения</t>
  </si>
  <si>
    <t>Содержание ГБУ ЯО "ПСС"</t>
  </si>
  <si>
    <t>Уменьшение ассигнований на модернизацию АТС  в связи с экономией, возникшей в результате проведения закупочных процедур</t>
  </si>
  <si>
    <t>Уменьшение ассигнований в связи с уточнением потребности на мероприятия по повышению финансовой грамотности населения</t>
  </si>
  <si>
    <t xml:space="preserve">Уменьшение ассигнований на предоставление премий и грантов в связи с экономией, образовавшейся в результате проведения конкурсов </t>
  </si>
  <si>
    <t>Дотации на реализацию приоритетных проектов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</si>
  <si>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</si>
  <si>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Межбюджетные трансферты на поддержку инициатив органов ученического самоуправления общеобразовательных организаций</t>
  </si>
  <si>
    <t>Осуществление полномочий по контролю качества образования, лицензированию и государственной аккредитации образовательных организаций</t>
  </si>
  <si>
    <t>ГКУ ЯО "Государственный архив Ярославской области"</t>
  </si>
  <si>
    <t>Увеличение ассигнований на услуги по отправке корреспонденции</t>
  </si>
  <si>
    <t>Обеспечение деятельности учреждений, подведомственных учредителю в сфере образования</t>
  </si>
  <si>
    <t>Государственная поддержка в сфере образования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</si>
  <si>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</si>
  <si>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</si>
  <si>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организацию питания обучающихся образовательных организаций</t>
  </si>
  <si>
    <t>Субвенция на государственную поддержку опеки и попечительства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</si>
  <si>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</si>
  <si>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Пособия детям сотрудников правоохранительных органов и военнослужащих Ярославской области, погибших при выполнении служебно-боевых задач в Северо-Кавказском регионе Российской Федерации</t>
  </si>
  <si>
    <t>Доплаты к пенсиям лицам, внесшим значительный личный вклад в социально-экономическое развитие Ярославской области</t>
  </si>
  <si>
    <t>Дополнительное материальное обеспечение почетных граждан Ярославской области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</si>
  <si>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</si>
  <si>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</si>
  <si>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Субвенция на денежные выплаты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</si>
  <si>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</si>
  <si>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</si>
  <si>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</si>
  <si>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</si>
  <si>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Социальная поддержка Героев Социалистического Труда и полных кавалеров ордена Трудовой Славы за счет средств Пенсионного фонда Российской Федерации</t>
  </si>
  <si>
    <t>Реализация отдельных функций и полномочий в области социальной поддержки населения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</si>
  <si>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</si>
  <si>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Обеспечение инвалидов с ограниченными возможностями передвижения специальными средствами и приспособлениями для оборудования и оснащения жилых помещений</t>
  </si>
  <si>
    <t xml:space="preserve">Субвенции на осуществление переданного полномочия по осуществлению социальных выплат безработным гражданам </t>
  </si>
  <si>
    <t>Субсидия на государственное задание</t>
  </si>
  <si>
    <t>Межбюджетные трансферты на создание модельных муниципальных библиотек за счет средств резервного фонда Правительства Российской Федерации</t>
  </si>
  <si>
    <t>Субсидия на проведение капитального ремонта муниципальных библиотек</t>
  </si>
  <si>
    <t>01.Д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</si>
  <si>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</si>
  <si>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Реализация мероприятий по строительству и реконструкции медицинских организаций для оказания специализированной помощи детям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</si>
  <si>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– 1945 годов" за счет средств федерального бюджета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</si>
  <si>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</si>
  <si>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Реализация мероприятий по строительству медицинских организаций Ярославской области</t>
  </si>
  <si>
    <t>Увеличение областных средств</t>
  </si>
  <si>
    <t xml:space="preserve">Уменьшение областных средств </t>
  </si>
  <si>
    <t>Пояснения</t>
  </si>
  <si>
    <r>
      <t xml:space="preserve">Уменьшение ассигнований на проведение работ по разработке проектной документации по строительству обсервационного корпуса перинатального центра с приспособлением под Центр медицинской реабилитации для детей раннего возраста в г. Ярославле в связи с переносом срока оплаты на 2022 год.
Увеличение ассигнований </t>
    </r>
    <r>
      <rPr>
        <b/>
        <sz val="12"/>
        <color theme="1"/>
        <rFont val="Times New Roman"/>
        <family val="1"/>
        <charset val="204"/>
      </rPr>
      <t>в 2022 году</t>
    </r>
    <r>
      <rPr>
        <sz val="12"/>
        <color theme="1"/>
        <rFont val="Times New Roman"/>
        <family val="1"/>
        <charset val="204"/>
      </rPr>
      <t xml:space="preserve"> в сумме 23 750,0 тыс.руб. на указанные цели</t>
    </r>
  </si>
  <si>
    <t xml:space="preserve">Уменьшение ассигнований в связи с экономией средств, образовавшейся в результате проведения конкурсных процедур                                                                                                                                                                                                                                                   </t>
  </si>
  <si>
    <t>Предоставление иных межбюджетных трансфертов Территориальному фонду обязательного медицинского страхования Ярославской области</t>
  </si>
  <si>
    <t>Уменьшение ассигнований в связи с уменьшением количества детей в дошкольных образовательных организациях, родителям (законным представителям) которых предоставлена социальная поддержка в виде компенсации расходов за присмотр и уход за ребенком в дошкольных образовательных организациях</t>
  </si>
  <si>
    <t>Уменьшение ассигнований в связи с уточнением потребности  на государственную поддержку опеки и попечительства</t>
  </si>
  <si>
    <t xml:space="preserve">Уменьшение ассигнований в связи с уменьшением потребности на организацию питания обучающихся в образовательных организациях </t>
  </si>
  <si>
    <t xml:space="preserve">Увеличение ассигнований на проведение Всероссийского форума профессиональной ориентации "ПроеКТОриЯ" в соответствии с уведомлением Минфина России от 29.09.2021 № 780-2021-3-30 </t>
  </si>
  <si>
    <t>Уменьшение ассигнований в связи с уменьшением количества получателей субсидии на оплату жилого помещения и коммунальных услуг</t>
  </si>
  <si>
    <t>Уменьшение ассигнований в связи с уменьшением количества получателей компенсации оплаты взноса на капитальный ремонт общего имущества в многоквартирном доме</t>
  </si>
  <si>
    <t>Уменьшение ассигнований в связи с уменьшением количества получателей</t>
  </si>
  <si>
    <t xml:space="preserve">Уменьшение ассигнований в связи с уменьшением количества получателей </t>
  </si>
  <si>
    <t>Уменьшение ассигнований в связи с уточнением потребности на обеспечение деятельности органов местного самоуправления в сфере социальной защиты населения</t>
  </si>
  <si>
    <t xml:space="preserve">Уменьшение ассигнований в связи с уменьшением количества получателей выплаты на ребенка в возрасте от трех до семи лет включительно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</si>
  <si>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Субвенция на осуществление ежемесячной денежной выплаты на ребенка в возрасте от трех до семи лет включительно</t>
  </si>
  <si>
    <t xml:space="preserve">Уменьшение ассигнований  в связи с уменьшением количества получателей пособия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</si>
  <si>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 в связи с уменьшением количества получателей </t>
  </si>
  <si>
    <t xml:space="preserve">Уменьшение ассигнований  в связи с уменьшением количества получателей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</si>
  <si>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 в связи с уменьшением количества получателей денежных выплат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</si>
  <si>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 в связи с уменьшением количества получателей пособия на ребенка</t>
  </si>
  <si>
    <t>Обеспечение деятельности учреждений в сфере социальной защиты</t>
  </si>
  <si>
    <t>Увеличение ассигнований в соответствии с постановлениями Правления Пенсионного Фонда Российской Федерации от 27.08.2021 № 323п, от 25.10.2021 № 249п</t>
  </si>
  <si>
    <t xml:space="preserve">Увеличение ассигнований в соответствии с постановлением Правления Пенсионного Фонда Российской Федерации от 24.09.2021 № 322п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</si>
  <si>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в связи с уменьшением количества граждан, обратившихся за предоставлением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</si>
  <si>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на ежемесячную денежную выплату, назначаемую при рождении третьего ребенка или последующих детей до достижения ребенком возраста трех лет, в соответствии с уведомлением Минфина России от 20.10.2021 № 780-2021-1-094       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</si>
  <si>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за счет средств резервного фонда Правительства Российской Федерации и средств областного бюджета 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</si>
  <si>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 </t>
  </si>
  <si>
    <t>Уменьшение ассигнований в связи с уменьшением количества получателей выплаты</t>
  </si>
  <si>
    <t>Увеличение ассигнований на обеспечение деятельности учреждений культуры в связи с уточнением потребности</t>
  </si>
  <si>
    <t>Увеличение ассигнований на обеспечение деятельности государственного учреждения Ярославской области "Пожарно-спасательная служба" в связи с уточнением потребности</t>
  </si>
  <si>
    <t>Увеличение ассигнований на создание модельных муниципальных библиотек в соответствии с распоряжением Правительства Российской Федерации от 06.09.2021 № 2463-р</t>
  </si>
  <si>
    <t>Увеличение ассигнований на предоставление субсидии на компенсацию выпадающих доходов ресурсоснабжающих организаций</t>
  </si>
  <si>
    <t>Осуществление регулярных перевозок пассажиров и багажа автомобильным транспортом по регулируемым тарифам</t>
  </si>
  <si>
    <t>Увеличение ассигнований на освобождение от оплаты стоимости проезда детей из многодетных семей</t>
  </si>
  <si>
    <t>Увеличение ассигнований на обеспечение резерва по мобилизационной готовности экономики в связи с увеличением потребности</t>
  </si>
  <si>
    <t>Увеличение ассигнований на оплату штрафов в сфере дорожного хозяйства</t>
  </si>
  <si>
    <t>Увеличение ассигнований на возмещение производителям зерновых культур части затрат в соответствии с распоряжением Правительства Российской Федерации от 30.09.2021 № 2746-р</t>
  </si>
  <si>
    <t>Уменьшение ассигнований в связи с уменьшением потребности в проведении семинаров и круглых столов</t>
  </si>
  <si>
    <t>Увеличение ассигнований на повышение квалификации сотрудников</t>
  </si>
  <si>
    <t>Уменьшение ассигнований на повышение квалификации сотрудников</t>
  </si>
  <si>
    <t>Уменьшение ассигнований на найм жилья сотрудникам в связи с отсутствием потребности</t>
  </si>
  <si>
    <t>Уменьшение ассигнований на обеспечение деятельности департамента в связи с отсутствием потребности</t>
  </si>
  <si>
    <t>Субсидия на выполнение государственного задания ГАУ ЯО "Верхняя Волга"</t>
  </si>
  <si>
    <t xml:space="preserve">Увеличение ассигнований на командировочные расходы </t>
  </si>
  <si>
    <t xml:space="preserve">Увеличение ассигнований на почтовые услуги </t>
  </si>
  <si>
    <r>
      <t xml:space="preserve">Уменьшение ассигнований по стоительству и реконструкции (модернизации) объектов питьевого водоснабжения  в связи с экономией средств, образовавшейся в результате проведения конкурсных процедур, и в связи с переносом срока оплаты на 2022 год.
Увеличение ассигнований </t>
    </r>
    <r>
      <rPr>
        <b/>
        <sz val="12"/>
        <color theme="1"/>
        <rFont val="Times New Roman"/>
        <family val="1"/>
        <charset val="204"/>
      </rPr>
      <t>в 2022 году</t>
    </r>
    <r>
      <rPr>
        <sz val="12"/>
        <color theme="1"/>
        <rFont val="Times New Roman"/>
        <family val="1"/>
        <charset val="204"/>
      </rPr>
      <t xml:space="preserve"> в сумме 2 449,986 тыс. руб. на указанные цели </t>
    </r>
  </si>
  <si>
    <t>Уменьшение ассигнований в связи с уточнением потребности на мероприятия по осуществлению деятельности по обращению с животными без владельцев</t>
  </si>
  <si>
    <t xml:space="preserve">Увеличение ассигнований на выполнение работ, связанных с осуществлением регулярных перевозок пассажиров и багажа автомобильным транспортом по регулируемым тарифам                                                     
</t>
  </si>
  <si>
    <t>Уменьшение ассигнований в связи с уточнением потребности на проведение мероприятий</t>
  </si>
  <si>
    <t>Уменьшение ассигнований на реализацию мероприятий по строительству объектов газификации в связи с экономией средств, образовавшейся в результате проведения конкурсных процедур</t>
  </si>
  <si>
    <t>Реализация мероприятий по строительству и реконструкции (модернизации) объектов питьевого водоснабжения</t>
  </si>
  <si>
    <t>Уменьшение ассигнований по обеспечению жильем отдельных категорий граждан, установленных Федеральным законом от 12 января 1995 года № 5-ФЗ "О ветеранах", в соответствии с уведомлением Минфина России от 28.09.2021 № 780-2021-2-013/001</t>
  </si>
  <si>
    <t xml:space="preserve">Увеличение ассигнований на выплаты в связи с рождением (усыновлением) первого ребенка в соответствии с уведомлением Минфина России от 28.09.2021 № 780-2021-2-012/001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</si>
  <si>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в связи с корректировкой проектно-сметной документации по объекту "Реконструкция искусственных покрытий аэропорта Туношна"</t>
  </si>
  <si>
    <t>Увеличение ассигнований в целях подготовки спортсменов Ярославской области к участию в соревнованиях в составе сборных команд  по зимним видам спорта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</si>
  <si>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</si>
  <si>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Уменьшение ассигнований по фонду оплаты труда в связи уменьшением численности работников и большим объемом больничных листов в течение года</t>
  </si>
  <si>
    <t>Мероприятия по приобретению лекарственных препаратов  для лечения пациентов с новой коронавирусной инфекцией</t>
  </si>
  <si>
    <t>2021 год</t>
  </si>
  <si>
    <t xml:space="preserve">Субсидия на проведение капитального ремонта лечебного корпуса ГБУЗ ЯО "Инфекционная клиническая больница" </t>
  </si>
  <si>
    <t>Увеличение ассигнований в соответствии с распоряжением Правительства Российской Федерации
 от 26.10.2021 № 3025-р</t>
  </si>
  <si>
    <t>Увеличение ассигнований на приобретение лекарственных препаратов  для лечения пациентов  с новой коронавирусной инфекцией в соответствии с распоряжением Правительства Российской Федерации
 от 28.10.2021 № 3050-р</t>
  </si>
  <si>
    <r>
      <t>Уменьшение ассигнований на строительство резервного источника питания по  ГБУЗ ЯО "Областная клиническая онкологическая больница" в г. Ярославле в связи с экономией по результатам закупочных процедур на проектно-изыскательские работы и необходимостью проведения конкурсных процедур в 2022 году. 
Увеличение ассигнований</t>
    </r>
    <r>
      <rPr>
        <b/>
        <sz val="12"/>
        <color theme="1"/>
        <rFont val="Times New Roman"/>
        <family val="1"/>
        <charset val="204"/>
      </rPr>
      <t xml:space="preserve"> в 2022 году</t>
    </r>
    <r>
      <rPr>
        <sz val="12"/>
        <color theme="1"/>
        <rFont val="Times New Roman"/>
        <family val="1"/>
        <charset val="204"/>
      </rPr>
      <t xml:space="preserve"> в сумме 26 500,0 тыс.руб. на строительство резервного источника питания по  ГБУЗ ЯО "Областная клиническая онкологическая больница" в г. Ярославле</t>
    </r>
  </si>
  <si>
    <r>
      <t>Увеличение  ассигнований</t>
    </r>
    <r>
      <rPr>
        <b/>
        <sz val="12"/>
        <rFont val="Times New Roman"/>
        <family val="1"/>
        <charset val="204"/>
      </rPr>
      <t xml:space="preserve"> в 2022 и 2023 годах</t>
    </r>
    <r>
      <rPr>
        <sz val="12"/>
        <rFont val="Times New Roman"/>
        <family val="1"/>
        <charset val="204"/>
      </rPr>
      <t xml:space="preserve"> в сумме 524 657,535 тыс.руб. ежегодно на строительство стационарного корпуса государственного бюджетного учреждения здравоохранения Ярославской области «Областная детская клиническая больница» на Тутаевском шоссе в г. Ярославле </t>
    </r>
  </si>
  <si>
    <t xml:space="preserve">Уменьшение ассигнований в связи с изменением количества детей-сирот и детей, оставшихся без попечения родителей, обучающихся  в государственных профессиональных образовательных организациях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</si>
  <si>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в связи с уточнением потребности на выплаты опекунам и приемным семьям, а также вознаграждения, причитающегося приемному родителю</t>
  </si>
  <si>
    <r>
      <t xml:space="preserve">Уменьшение ассигнований по строительству здания общеобразовательной организации на 1100 учащихся по ул. Пашуковская в г. Ярославле в соответствии с распоряжением Правительства Российской Федерации от 22.10.2021 № 2980-р в связи с переносом срока оплаты на 2022 год.
Увеличение ассигнований </t>
    </r>
    <r>
      <rPr>
        <b/>
        <sz val="12"/>
        <color theme="1"/>
        <rFont val="Times New Roman"/>
        <family val="1"/>
        <charset val="204"/>
      </rPr>
      <t>в 2022 году</t>
    </r>
    <r>
      <rPr>
        <sz val="12"/>
        <color theme="1"/>
        <rFont val="Times New Roman"/>
        <family val="1"/>
        <charset val="204"/>
      </rPr>
      <t xml:space="preserve"> в сумме 95 485,616 тыс.руб. на указанные цели</t>
    </r>
  </si>
  <si>
    <t>Субвенция на осуществление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 и средств областного бюджета</t>
  </si>
  <si>
    <t xml:space="preserve">Увеличение ассигнований  в соответствии с уведомлениями Минфина России от 23.09.2021 
№ 780-2021-2-020/003, от 26.10.2021 № 780-2021-2-020/004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</si>
  <si>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в соответствии с уведомлением Минфина России от 11.11.2021 
№ 780-2021-2-017/003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</si>
  <si>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Уменьшение ассигнований на выплаты гражданам на приобретение квартир взамен утраченных в результате взрыва бытового газа на ул. Батова в г. Ярославле в соответствии с дополнительным соглашением от 18.10.2021 № 069-17-2021-070/2, заключенным с Минстроем России</t>
  </si>
  <si>
    <t>Уменьшение ассигнований на выплаты безработным гражданам в соответствии с уведомлением Минфина России от 22.09.2021 № 780-2021-2-002/002</t>
  </si>
  <si>
    <t>Текущее содержание центров занятости населения  и мероприятия по активной политике занятости</t>
  </si>
  <si>
    <t>Обеспечение деятельности подведомственных учреждений</t>
  </si>
  <si>
    <t>Увеличение ассигнований на закупку контейнеров для раздельного накопления твердых коммунальных отходов в соответствии с распоряжением Правительства Российской Федерации от 01.10.2021 № 2759-р. 
Уменьшение ассигнований в связи с отсутствием потребности на проведение мероприятий</t>
  </si>
  <si>
    <r>
      <t>Уменьшение ассигнований на реализацию мероприятий по строительству и реконструкции объектов теплоснабжения в связи с уточнением потребности. 
Увеличение ассигнований</t>
    </r>
    <r>
      <rPr>
        <b/>
        <sz val="12"/>
        <color theme="1"/>
        <rFont val="Times New Roman"/>
        <family val="1"/>
        <charset val="204"/>
      </rPr>
      <t xml:space="preserve"> в 2022 году</t>
    </r>
    <r>
      <rPr>
        <sz val="12"/>
        <color theme="1"/>
        <rFont val="Times New Roman"/>
        <family val="1"/>
        <charset val="204"/>
      </rPr>
      <t xml:space="preserve"> в сумме 20 700,0 тыс.руб. на строительство межпоселкового газопровода высокого давления от д. Вокшерино до пос. Шашково Назаровского сельского поселения Рыбинского муниципального района</t>
    </r>
  </si>
  <si>
    <t>Уменьшение ассигнований в связи с экономией по расходам на обслуживание государственного долга Ярославской области, сложившейся за счет замещения рыночных долговых обязательств бюджетным кредитом из федерального бюджета</t>
  </si>
  <si>
    <t>Уменьшение ассигнований в связи с уменьшением численности государственных гражданских служащих, проходящих обучение</t>
  </si>
  <si>
    <t>Уменьшение ассигнований  на приведение фонда оплаты труда в соответстсвие с установленными нормативами</t>
  </si>
  <si>
    <t>Уменьшение ассигнований на командировочные расходы в связи с уменьшением количества командировок</t>
  </si>
  <si>
    <t>Увеличение ассигнований на оплату  государственной пошлины по исполнительным листам</t>
  </si>
  <si>
    <t>Уменьшение ассигнований в связи с приведением фонда оплаты труда в соответствие с установленными нормативами</t>
  </si>
  <si>
    <t>Уменьшение ассигнований в связи с уточнением потребности по налогу на имущество организаций, земельному налогу</t>
  </si>
  <si>
    <t>Уменьшение ассигнований, предусмотренных на содержание и обеспечение сенаторов Российской Федерации, депутатов Государственной Думы Российской Федерации и их помощников в связи с уточнением потребности</t>
  </si>
  <si>
    <t xml:space="preserve">Увеличение ассигнований резервного фонда Правительства Ярославской области </t>
  </si>
  <si>
    <t>Увеличение ассигнований в связи с приведением фонда оплаты труда в соответствие с установленными нормативами</t>
  </si>
  <si>
    <t>Уменьшение ассигнований на уплату налога на имущество организаций, земельного налога в связи с отсутствием потребности</t>
  </si>
  <si>
    <t>Уменьшение ассигнований на реконструкцию автомобильной дороги ул. Строителей в г. Тутаеве (ООО Айсберри-ФМ) в соответствии с дополнительным соглашением от 11.06.2021, заключенным с некоммерческой организацией "Фонд развития моногородов"</t>
  </si>
  <si>
    <t>Увеличение ассигнований на проведение капитального ремонта лечебного корпуса ГБУЗ ЯО "Инфекционная клиническая больница" в соответствии с распоряжением Правительства Российской Федерации от 28.09.2021 № 2710-р</t>
  </si>
  <si>
    <t xml:space="preserve">Увеличение ассигнований  в соответствии с уведомлением Минфина России от 20.10.2021
№ 780-2021-1-093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</si>
  <si>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 в связи с уменьшением количества получателей денежных выплат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</si>
  <si>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Уменьшение ассигнований  в соответствии с уведомлением Минфина России от 28.09.2021 
№ 780-2021-2-012/001 в связи с уменьшением количества получателей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</si>
</sst>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97">
    <xf numFmtId="0" fontId="0" fillId="0" borderId="0" xfId="0"/>
    <xf numFmtId="3" fontId="24" fillId="2" borderId="1" xfId="0" applyNumberFormat="1" applyFont="1" applyFill="1" applyBorder="1" applyAlignment="1">
      <alignment horizontal="right"/>
    </xf>
    <xf numFmtId="0" fontId="28" fillId="2" borderId="1" xfId="3" applyNumberFormat="1" applyFont="1" applyFill="1" applyBorder="1" applyAlignment="1" applyProtection="1">
      <alignment horizontal="left" vertical="top" wrapText="1"/>
      <protection hidden="1"/>
    </xf>
    <xf numFmtId="3" fontId="28" fillId="2" borderId="1" xfId="0" applyNumberFormat="1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left" vertical="top" wrapText="1"/>
    </xf>
    <xf numFmtId="3" fontId="25" fillId="2" borderId="0" xfId="0" applyNumberFormat="1" applyFont="1" applyFill="1" applyBorder="1"/>
    <xf numFmtId="0" fontId="25" fillId="2" borderId="0" xfId="0" applyFont="1" applyFill="1" applyBorder="1"/>
    <xf numFmtId="0" fontId="25" fillId="2" borderId="0" xfId="0" applyFont="1" applyFill="1"/>
    <xf numFmtId="3" fontId="25" fillId="2" borderId="1" xfId="0" applyNumberFormat="1" applyFont="1" applyFill="1" applyBorder="1" applyAlignment="1">
      <alignment horizontal="right"/>
    </xf>
    <xf numFmtId="0" fontId="25" fillId="2" borderId="1" xfId="0" applyFont="1" applyFill="1" applyBorder="1" applyAlignment="1">
      <alignment horizontal="left" vertical="top" wrapText="1"/>
    </xf>
    <xf numFmtId="3" fontId="25" fillId="2" borderId="1" xfId="0" applyNumberFormat="1" applyFont="1" applyFill="1" applyBorder="1" applyAlignment="1" applyProtection="1">
      <alignment horizontal="right"/>
    </xf>
    <xf numFmtId="3" fontId="30" fillId="2" borderId="1" xfId="0" applyNumberFormat="1" applyFont="1" applyFill="1" applyBorder="1" applyAlignment="1">
      <alignment horizontal="right"/>
    </xf>
    <xf numFmtId="0" fontId="30" fillId="2" borderId="1" xfId="0" applyFont="1" applyFill="1" applyBorder="1" applyAlignment="1">
      <alignment horizontal="left" vertical="top" wrapText="1"/>
    </xf>
    <xf numFmtId="165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3" fontId="29" fillId="2" borderId="1" xfId="0" applyNumberFormat="1" applyFont="1" applyFill="1" applyBorder="1" applyAlignment="1">
      <alignment horizontal="right"/>
    </xf>
    <xf numFmtId="165" fontId="25" fillId="2" borderId="1" xfId="5" applyNumberFormat="1" applyFont="1" applyFill="1" applyBorder="1" applyAlignment="1" applyProtection="1">
      <alignment horizontal="left" vertical="top" wrapText="1"/>
      <protection hidden="1"/>
    </xf>
    <xf numFmtId="0" fontId="29" fillId="2" borderId="1" xfId="0" applyFont="1" applyFill="1" applyBorder="1" applyAlignment="1">
      <alignment horizontal="left" vertical="top" wrapText="1"/>
    </xf>
    <xf numFmtId="49" fontId="30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49" fontId="25" fillId="2" borderId="1" xfId="0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 applyProtection="1">
      <alignment horizontal="left" vertical="top" wrapText="1"/>
      <protection hidden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</xf>
    <xf numFmtId="49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0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right" wrapText="1"/>
    </xf>
    <xf numFmtId="49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3" applyNumberFormat="1" applyFont="1" applyFill="1" applyBorder="1" applyAlignment="1" applyProtection="1">
      <alignment horizontal="justify" vertical="top" wrapText="1"/>
    </xf>
    <xf numFmtId="49" fontId="25" fillId="2" borderId="1" xfId="0" applyNumberFormat="1" applyFont="1" applyFill="1" applyBorder="1" applyAlignment="1">
      <alignment horizontal="justify" vertical="top"/>
    </xf>
    <xf numFmtId="49" fontId="25" fillId="2" borderId="1" xfId="5" applyNumberFormat="1" applyFont="1" applyFill="1" applyBorder="1" applyAlignment="1" applyProtection="1">
      <alignment horizontal="justify" vertical="top" wrapText="1"/>
    </xf>
    <xf numFmtId="49" fontId="25" fillId="2" borderId="1" xfId="0" quotePrefix="1" applyNumberFormat="1" applyFont="1" applyFill="1" applyBorder="1" applyAlignment="1" applyProtection="1">
      <alignment horizontal="justify" vertical="top" wrapText="1"/>
      <protection hidden="1"/>
    </xf>
    <xf numFmtId="49" fontId="29" fillId="2" borderId="0" xfId="0" applyNumberFormat="1" applyFont="1" applyFill="1"/>
    <xf numFmtId="0" fontId="29" fillId="2" borderId="0" xfId="0" applyFont="1" applyFill="1" applyAlignment="1">
      <alignment horizontal="left" vertical="top"/>
    </xf>
    <xf numFmtId="3" fontId="25" fillId="2" borderId="0" xfId="0" applyNumberFormat="1" applyFont="1" applyFill="1"/>
    <xf numFmtId="0" fontId="25" fillId="2" borderId="0" xfId="0" applyFont="1" applyFill="1" applyAlignment="1">
      <alignment vertical="top"/>
    </xf>
    <xf numFmtId="0" fontId="25" fillId="2" borderId="0" xfId="0" applyNumberFormat="1" applyFont="1" applyFill="1" applyAlignment="1">
      <alignment horizontal="right" vertical="top"/>
    </xf>
    <xf numFmtId="0" fontId="25" fillId="2" borderId="0" xfId="0" applyNumberFormat="1" applyFont="1" applyFill="1" applyAlignment="1">
      <alignment horizontal="right" vertical="top" wrapText="1"/>
    </xf>
    <xf numFmtId="0" fontId="25" fillId="2" borderId="0" xfId="0" applyFont="1" applyFill="1" applyAlignment="1">
      <alignment horizontal="right" vertical="top" wrapText="1"/>
    </xf>
    <xf numFmtId="0" fontId="25" fillId="2" borderId="0" xfId="0" applyFont="1" applyFill="1" applyAlignment="1">
      <alignment horizontal="right" vertical="top"/>
    </xf>
    <xf numFmtId="0" fontId="29" fillId="2" borderId="1" xfId="1" applyNumberFormat="1" applyFont="1" applyFill="1" applyBorder="1" applyAlignment="1" applyProtection="1">
      <alignment horizontal="left" vertical="top" wrapText="1"/>
      <protection hidden="1"/>
    </xf>
    <xf numFmtId="49" fontId="25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9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49" fontId="29" fillId="2" borderId="1" xfId="3" applyNumberFormat="1" applyFont="1" applyFill="1" applyBorder="1" applyAlignment="1" applyProtection="1">
      <alignment horizontal="justify" vertical="top" wrapText="1"/>
    </xf>
    <xf numFmtId="0" fontId="29" fillId="2" borderId="1" xfId="3" applyNumberFormat="1" applyFont="1" applyFill="1" applyBorder="1" applyAlignment="1" applyProtection="1">
      <alignment horizontal="left" vertical="top" wrapText="1"/>
    </xf>
    <xf numFmtId="3" fontId="29" fillId="2" borderId="1" xfId="0" applyNumberFormat="1" applyFont="1" applyFill="1" applyBorder="1" applyAlignment="1" applyProtection="1">
      <alignment horizontal="right"/>
    </xf>
    <xf numFmtId="49" fontId="25" fillId="2" borderId="1" xfId="3" applyNumberFormat="1" applyFont="1" applyFill="1" applyBorder="1" applyAlignment="1">
      <alignment horizontal="justify" vertical="top" wrapText="1"/>
    </xf>
    <xf numFmtId="3" fontId="30" fillId="2" borderId="1" xfId="0" applyNumberFormat="1" applyFont="1" applyFill="1" applyBorder="1" applyAlignment="1" applyProtection="1">
      <alignment horizontal="right"/>
    </xf>
    <xf numFmtId="0" fontId="25" fillId="2" borderId="1" xfId="0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 applyProtection="1">
      <alignment horizontal="right" wrapText="1"/>
      <protection hidden="1"/>
    </xf>
    <xf numFmtId="49" fontId="29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9" fillId="2" borderId="1" xfId="0" applyNumberFormat="1" applyFont="1" applyFill="1" applyBorder="1" applyAlignment="1" applyProtection="1">
      <alignment horizontal="left" vertical="top" wrapText="1"/>
      <protection hidden="1"/>
    </xf>
    <xf numFmtId="3" fontId="31" fillId="2" borderId="1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0" fontId="25" fillId="2" borderId="1" xfId="3" applyNumberFormat="1" applyFont="1" applyFill="1" applyBorder="1" applyAlignment="1" applyProtection="1">
      <alignment horizontal="left" vertical="top" wrapText="1"/>
    </xf>
    <xf numFmtId="4" fontId="25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 applyProtection="1">
      <alignment horizontal="right" wrapText="1"/>
      <protection hidden="1"/>
    </xf>
    <xf numFmtId="3" fontId="30" fillId="2" borderId="1" xfId="3" applyNumberFormat="1" applyFont="1" applyFill="1" applyBorder="1" applyAlignment="1" applyProtection="1">
      <alignment horizontal="right" wrapText="1"/>
      <protection hidden="1"/>
    </xf>
    <xf numFmtId="3" fontId="25" fillId="2" borderId="1" xfId="3" applyNumberFormat="1" applyFont="1" applyFill="1" applyBorder="1" applyAlignment="1" applyProtection="1">
      <alignment horizontal="right" wrapText="1"/>
      <protection hidden="1"/>
    </xf>
    <xf numFmtId="49" fontId="33" fillId="2" borderId="1" xfId="4" applyNumberFormat="1" applyFont="1" applyFill="1" applyBorder="1" applyAlignment="1" applyProtection="1">
      <alignment horizontal="center" wrapText="1"/>
      <protection hidden="1"/>
    </xf>
    <xf numFmtId="0" fontId="30" fillId="2" borderId="1" xfId="2" applyNumberFormat="1" applyFont="1" applyFill="1" applyBorder="1" applyAlignment="1" applyProtection="1">
      <alignment horizontal="left" vertical="top" wrapText="1"/>
      <protection hidden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0" fontId="29" fillId="2" borderId="1" xfId="2" applyNumberFormat="1" applyFont="1" applyFill="1" applyBorder="1" applyAlignment="1" applyProtection="1">
      <alignment horizontal="left" vertical="top" wrapText="1"/>
      <protection hidden="1"/>
    </xf>
    <xf numFmtId="0" fontId="29" fillId="2" borderId="1" xfId="2" applyNumberFormat="1" applyFont="1" applyFill="1" applyBorder="1" applyAlignment="1" applyProtection="1">
      <alignment horizontal="left" vertical="top" wrapText="1"/>
    </xf>
    <xf numFmtId="0" fontId="30" fillId="2" borderId="1" xfId="0" applyNumberFormat="1" applyFont="1" applyFill="1" applyBorder="1" applyAlignment="1" applyProtection="1">
      <alignment horizontal="left" vertical="top" wrapText="1"/>
      <protection hidden="1"/>
    </xf>
    <xf numFmtId="49" fontId="25" fillId="2" borderId="1" xfId="0" applyNumberFormat="1" applyFont="1" applyFill="1" applyBorder="1" applyAlignment="1" applyProtection="1">
      <alignment horizontal="justify" vertical="top" wrapText="1"/>
      <protection locked="0"/>
    </xf>
    <xf numFmtId="3" fontId="25" fillId="2" borderId="1" xfId="0" applyNumberFormat="1" applyFont="1" applyFill="1" applyBorder="1" applyAlignment="1" applyProtection="1">
      <alignment horizontal="right" wrapText="1"/>
    </xf>
    <xf numFmtId="3" fontId="30" fillId="2" borderId="1" xfId="0" applyNumberFormat="1" applyFont="1" applyFill="1" applyBorder="1" applyAlignment="1">
      <alignment horizontal="right" wrapText="1"/>
    </xf>
    <xf numFmtId="0" fontId="29" fillId="2" borderId="1" xfId="7" applyNumberFormat="1" applyFont="1" applyFill="1" applyBorder="1" applyAlignment="1" applyProtection="1">
      <alignment horizontal="left" vertical="top" wrapText="1"/>
      <protection hidden="1"/>
    </xf>
    <xf numFmtId="49" fontId="30" fillId="2" borderId="1" xfId="0" applyNumberFormat="1" applyFont="1" applyFill="1" applyBorder="1" applyAlignment="1">
      <alignment horizontal="justify" vertical="top" wrapText="1"/>
    </xf>
    <xf numFmtId="49" fontId="30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  <protection hidden="1"/>
    </xf>
    <xf numFmtId="3" fontId="25" fillId="2" borderId="1" xfId="6" applyNumberFormat="1" applyFont="1" applyFill="1" applyBorder="1" applyAlignment="1" applyProtection="1">
      <alignment horizontal="right" wrapText="1"/>
      <protection hidden="1"/>
    </xf>
    <xf numFmtId="49" fontId="29" fillId="2" borderId="1" xfId="4" applyNumberFormat="1" applyFont="1" applyFill="1" applyBorder="1" applyAlignment="1" applyProtection="1">
      <alignment wrapText="1"/>
      <protection hidden="1"/>
    </xf>
    <xf numFmtId="3" fontId="30" fillId="2" borderId="1" xfId="6" applyNumberFormat="1" applyFont="1" applyFill="1" applyBorder="1" applyAlignment="1" applyProtection="1">
      <alignment horizontal="right"/>
    </xf>
    <xf numFmtId="0" fontId="29" fillId="2" borderId="1" xfId="8" applyNumberFormat="1" applyFont="1" applyFill="1" applyBorder="1" applyAlignment="1" applyProtection="1">
      <alignment horizontal="left" vertical="top" wrapText="1"/>
      <protection hidden="1"/>
    </xf>
    <xf numFmtId="0" fontId="25" fillId="2" borderId="1" xfId="8" applyNumberFormat="1" applyFont="1" applyFill="1" applyBorder="1" applyAlignment="1" applyProtection="1">
      <alignment horizontal="left" vertical="top" wrapText="1"/>
      <protection hidden="1"/>
    </xf>
    <xf numFmtId="49" fontId="25" fillId="2" borderId="1" xfId="8" applyNumberFormat="1" applyFont="1" applyFill="1" applyBorder="1" applyAlignment="1" applyProtection="1">
      <alignment horizontal="justify" vertical="top" wrapText="1"/>
      <protection hidden="1"/>
    </xf>
    <xf numFmtId="49" fontId="30" fillId="2" borderId="1" xfId="8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6" applyNumberFormat="1" applyFont="1" applyFill="1" applyBorder="1" applyAlignment="1">
      <alignment horizontal="right"/>
    </xf>
    <xf numFmtId="49" fontId="29" fillId="2" borderId="1" xfId="3" applyNumberFormat="1" applyFont="1" applyFill="1" applyBorder="1" applyAlignment="1" applyProtection="1"/>
    <xf numFmtId="49" fontId="29" fillId="2" borderId="1" xfId="3" applyNumberFormat="1" applyFont="1" applyFill="1" applyBorder="1" applyAlignment="1" applyProtection="1">
      <alignment wrapText="1"/>
      <protection hidden="1"/>
    </xf>
    <xf numFmtId="0" fontId="30" fillId="2" borderId="1" xfId="0" applyFont="1" applyFill="1" applyBorder="1" applyAlignment="1" applyProtection="1">
      <alignment horizontal="left" vertical="top" wrapText="1"/>
      <protection hidden="1"/>
    </xf>
    <xf numFmtId="49" fontId="29" fillId="2" borderId="1" xfId="0" applyNumberFormat="1" applyFont="1" applyFill="1" applyBorder="1" applyAlignment="1">
      <alignment horizontal="left" vertical="top" wrapText="1"/>
    </xf>
    <xf numFmtId="49" fontId="25" fillId="2" borderId="1" xfId="5" applyNumberFormat="1" applyFont="1" applyFill="1" applyBorder="1" applyAlignment="1" applyProtection="1">
      <alignment horizontal="justify" vertical="top" wrapText="1"/>
      <protection hidden="1"/>
    </xf>
    <xf numFmtId="3" fontId="29" fillId="2" borderId="1" xfId="5" applyNumberFormat="1" applyFont="1" applyFill="1" applyBorder="1" applyAlignment="1" applyProtection="1">
      <alignment horizontal="right" wrapText="1"/>
      <protection hidden="1"/>
    </xf>
    <xf numFmtId="49" fontId="25" fillId="2" borderId="1" xfId="2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4" applyNumberFormat="1" applyFont="1" applyFill="1" applyBorder="1" applyAlignment="1" applyProtection="1">
      <alignment horizontal="center" wrapText="1"/>
      <protection hidden="1"/>
    </xf>
    <xf numFmtId="3" fontId="30" fillId="2" borderId="1" xfId="5" applyNumberFormat="1" applyFont="1" applyFill="1" applyBorder="1" applyAlignment="1" applyProtection="1">
      <alignment horizontal="right" wrapText="1"/>
      <protection hidden="1"/>
    </xf>
    <xf numFmtId="49" fontId="25" fillId="2" borderId="1" xfId="3" applyNumberFormat="1" applyFont="1" applyFill="1" applyBorder="1" applyAlignment="1" applyProtection="1">
      <alignment wrapText="1"/>
      <protection hidden="1"/>
    </xf>
    <xf numFmtId="3" fontId="29" fillId="2" borderId="1" xfId="3" applyNumberFormat="1" applyFont="1" applyFill="1" applyBorder="1" applyAlignment="1" applyProtection="1">
      <alignment horizontal="right" wrapText="1"/>
      <protection hidden="1"/>
    </xf>
    <xf numFmtId="49" fontId="29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5" fillId="2" borderId="1" xfId="0" applyNumberFormat="1" applyFont="1" applyFill="1" applyBorder="1" applyAlignment="1"/>
    <xf numFmtId="3" fontId="29" fillId="2" borderId="1" xfId="0" applyNumberFormat="1" applyFont="1" applyFill="1" applyBorder="1" applyAlignment="1" applyProtection="1">
      <alignment horizontal="right" wrapText="1"/>
      <protection hidden="1"/>
    </xf>
    <xf numFmtId="49" fontId="29" fillId="2" borderId="1" xfId="0" applyNumberFormat="1" applyFont="1" applyFill="1" applyBorder="1" applyAlignment="1">
      <alignment horizontal="justify" vertical="top" wrapText="1"/>
    </xf>
    <xf numFmtId="3" fontId="29" fillId="2" borderId="1" xfId="3" applyNumberFormat="1" applyFont="1" applyFill="1" applyBorder="1" applyAlignment="1" applyProtection="1">
      <alignment horizontal="right"/>
    </xf>
    <xf numFmtId="3" fontId="29" fillId="2" borderId="1" xfId="6" applyNumberFormat="1" applyFont="1" applyFill="1" applyBorder="1" applyAlignment="1">
      <alignment horizontal="right"/>
    </xf>
    <xf numFmtId="49" fontId="25" fillId="2" borderId="1" xfId="0" applyNumberFormat="1" applyFont="1" applyFill="1" applyBorder="1" applyAlignment="1">
      <alignment horizontal="center" wrapText="1"/>
    </xf>
    <xf numFmtId="0" fontId="29" fillId="2" borderId="1" xfId="0" applyFont="1" applyFill="1" applyBorder="1" applyAlignment="1" applyProtection="1">
      <alignment horizontal="left" vertical="top" wrapText="1"/>
      <protection hidden="1"/>
    </xf>
    <xf numFmtId="3" fontId="33" fillId="2" borderId="1" xfId="0" applyNumberFormat="1" applyFont="1" applyFill="1" applyBorder="1" applyAlignment="1">
      <alignment horizontal="right"/>
    </xf>
    <xf numFmtId="0" fontId="25" fillId="2" borderId="1" xfId="3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horizontal="left" wrapText="1"/>
      <protection hidden="1"/>
    </xf>
    <xf numFmtId="49" fontId="25" fillId="2" borderId="1" xfId="5" applyNumberFormat="1" applyFont="1" applyFill="1" applyBorder="1" applyAlignment="1">
      <alignment horizontal="justify" vertical="top" wrapText="1"/>
    </xf>
    <xf numFmtId="3" fontId="25" fillId="2" borderId="1" xfId="2" applyNumberFormat="1" applyFont="1" applyFill="1" applyBorder="1" applyAlignment="1" applyProtection="1">
      <alignment horizontal="right" wrapText="1"/>
      <protection hidden="1"/>
    </xf>
    <xf numFmtId="3" fontId="30" fillId="2" borderId="1" xfId="2" applyNumberFormat="1" applyFont="1" applyFill="1" applyBorder="1" applyAlignment="1" applyProtection="1">
      <alignment horizontal="right" wrapText="1"/>
      <protection hidden="1"/>
    </xf>
    <xf numFmtId="0" fontId="25" fillId="2" borderId="1" xfId="0" applyFont="1" applyFill="1" applyBorder="1" applyAlignment="1">
      <alignment horizontal="right"/>
    </xf>
    <xf numFmtId="49" fontId="29" fillId="2" borderId="0" xfId="4" applyNumberFormat="1" applyFont="1" applyFill="1" applyBorder="1" applyAlignment="1" applyProtection="1">
      <alignment wrapText="1"/>
      <protection hidden="1"/>
    </xf>
    <xf numFmtId="49" fontId="29" fillId="2" borderId="1" xfId="4" applyNumberFormat="1" applyFont="1" applyFill="1" applyBorder="1" applyAlignment="1" applyProtection="1">
      <alignment horizontal="left" vertical="top" wrapText="1"/>
      <protection hidden="1"/>
    </xf>
    <xf numFmtId="3" fontId="29" fillId="2" borderId="1" xfId="4" applyNumberFormat="1" applyFont="1" applyFill="1" applyBorder="1" applyAlignment="1" applyProtection="1">
      <alignment horizontal="right" wrapText="1"/>
      <protection hidden="1"/>
    </xf>
    <xf numFmtId="49" fontId="25" fillId="2" borderId="1" xfId="4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0" applyFont="1" applyFill="1" applyBorder="1" applyAlignment="1">
      <alignment horizontal="left" vertical="top"/>
    </xf>
    <xf numFmtId="3" fontId="25" fillId="2" borderId="1" xfId="0" applyNumberFormat="1" applyFont="1" applyFill="1" applyBorder="1" applyAlignment="1">
      <alignment horizontal="left" vertical="top" wrapText="1"/>
    </xf>
    <xf numFmtId="0" fontId="25" fillId="2" borderId="1" xfId="7" applyNumberFormat="1" applyFont="1" applyFill="1" applyBorder="1" applyAlignment="1" applyProtection="1">
      <alignment horizontal="left" vertical="top" wrapText="1"/>
      <protection hidden="1"/>
    </xf>
    <xf numFmtId="49" fontId="33" fillId="2" borderId="1" xfId="4" applyNumberFormat="1" applyFont="1" applyFill="1" applyBorder="1" applyAlignment="1" applyProtection="1">
      <alignment wrapText="1"/>
      <protection hidden="1"/>
    </xf>
    <xf numFmtId="49" fontId="25" fillId="2" borderId="1" xfId="0" applyNumberFormat="1" applyFont="1" applyFill="1" applyBorder="1" applyAlignment="1">
      <alignment horizontal="left" vertical="top" wrapText="1"/>
    </xf>
    <xf numFmtId="0" fontId="33" fillId="2" borderId="1" xfId="5" applyNumberFormat="1" applyFont="1" applyFill="1" applyBorder="1" applyAlignment="1" applyProtection="1">
      <alignment horizontal="left" vertical="top" wrapText="1"/>
      <protection hidden="1"/>
    </xf>
    <xf numFmtId="0" fontId="30" fillId="2" borderId="1" xfId="8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 applyProtection="1">
      <alignment horizontal="justify" vertical="top" wrapText="1"/>
      <protection locked="0"/>
    </xf>
    <xf numFmtId="0" fontId="25" fillId="2" borderId="1" xfId="0" applyFont="1" applyFill="1" applyBorder="1" applyAlignment="1" applyProtection="1">
      <alignment horizontal="left" vertical="top" wrapText="1"/>
      <protection locked="0" hidden="1"/>
    </xf>
    <xf numFmtId="3" fontId="29" fillId="2" borderId="1" xfId="0" applyNumberFormat="1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left" vertical="top"/>
    </xf>
    <xf numFmtId="3" fontId="25" fillId="2" borderId="1" xfId="0" applyNumberFormat="1" applyFont="1" applyFill="1" applyBorder="1" applyAlignment="1">
      <alignment horizontal="left" vertical="top"/>
    </xf>
    <xf numFmtId="3" fontId="30" fillId="2" borderId="1" xfId="0" applyNumberFormat="1" applyFont="1" applyFill="1" applyBorder="1" applyAlignment="1">
      <alignment horizontal="left" vertical="top"/>
    </xf>
    <xf numFmtId="0" fontId="30" fillId="2" borderId="1" xfId="9" applyFont="1" applyFill="1" applyBorder="1" applyAlignment="1">
      <alignment horizontal="left" vertical="top" wrapText="1"/>
    </xf>
    <xf numFmtId="0" fontId="25" fillId="2" borderId="1" xfId="9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/>
    </xf>
    <xf numFmtId="49" fontId="29" fillId="2" borderId="0" xfId="4" applyNumberFormat="1" applyFont="1" applyFill="1" applyBorder="1" applyAlignment="1" applyProtection="1">
      <alignment horizontal="center" wrapText="1"/>
      <protection hidden="1"/>
    </xf>
    <xf numFmtId="0" fontId="25" fillId="2" borderId="0" xfId="0" applyFont="1" applyFill="1" applyBorder="1" applyAlignment="1" applyProtection="1">
      <alignment vertical="top" wrapText="1"/>
      <protection hidden="1"/>
    </xf>
    <xf numFmtId="0" fontId="25" fillId="2" borderId="0" xfId="3" applyNumberFormat="1" applyFont="1" applyFill="1" applyBorder="1" applyAlignment="1" applyProtection="1">
      <alignment vertical="top" wrapText="1"/>
      <protection hidden="1"/>
    </xf>
    <xf numFmtId="3" fontId="25" fillId="2" borderId="0" xfId="0" applyNumberFormat="1" applyFont="1" applyFill="1" applyAlignment="1">
      <alignment vertical="top"/>
    </xf>
    <xf numFmtId="3" fontId="29" fillId="2" borderId="1" xfId="0" applyNumberFormat="1" applyFont="1" applyFill="1" applyBorder="1" applyAlignment="1">
      <alignment horizontal="right" vertical="top"/>
    </xf>
    <xf numFmtId="0" fontId="24" fillId="2" borderId="1" xfId="0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 applyProtection="1">
      <alignment horizontal="right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Font="1" applyFill="1" applyBorder="1" applyAlignment="1">
      <alignment horizontal="left" vertical="top" wrapText="1"/>
    </xf>
    <xf numFmtId="49" fontId="29" fillId="2" borderId="1" xfId="0" applyNumberFormat="1" applyFont="1" applyFill="1" applyBorder="1" applyAlignment="1" applyProtection="1">
      <alignment horizontal="justify" vertical="top" wrapText="1"/>
    </xf>
    <xf numFmtId="49" fontId="25" fillId="2" borderId="1" xfId="0" applyNumberFormat="1" applyFont="1" applyFill="1" applyBorder="1" applyAlignment="1" applyProtection="1">
      <alignment horizontal="justify" vertical="top" wrapText="1"/>
    </xf>
    <xf numFmtId="3" fontId="24" fillId="2" borderId="1" xfId="0" applyNumberFormat="1" applyFont="1" applyFill="1" applyBorder="1" applyAlignment="1">
      <alignment horizontal="justify" vertical="top" wrapText="1"/>
    </xf>
    <xf numFmtId="0" fontId="34" fillId="2" borderId="1" xfId="0" applyNumberFormat="1" applyFont="1" applyFill="1" applyBorder="1" applyAlignment="1" applyProtection="1">
      <alignment horizontal="left" vertical="top" wrapText="1"/>
    </xf>
    <xf numFmtId="0" fontId="24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49" fontId="25" fillId="0" borderId="1" xfId="3" applyNumberFormat="1" applyFont="1" applyFill="1" applyBorder="1" applyAlignment="1" applyProtection="1">
      <alignment horizontal="justify" vertical="top" wrapText="1"/>
      <protection hidden="1"/>
    </xf>
    <xf numFmtId="49" fontId="25" fillId="0" borderId="1" xfId="0" applyNumberFormat="1" applyFont="1" applyFill="1" applyBorder="1" applyAlignment="1" applyProtection="1">
      <alignment horizontal="justify" vertical="top" wrapText="1"/>
      <protection hidden="1"/>
    </xf>
    <xf numFmtId="49" fontId="25" fillId="0" borderId="1" xfId="3" applyNumberFormat="1" applyFont="1" applyFill="1" applyBorder="1" applyAlignment="1" applyProtection="1">
      <alignment horizontal="justify" vertical="top" wrapText="1"/>
    </xf>
    <xf numFmtId="0" fontId="24" fillId="0" borderId="1" xfId="8" applyNumberFormat="1" applyFont="1" applyFill="1" applyBorder="1" applyAlignment="1" applyProtection="1">
      <alignment horizontal="justify" vertical="top" wrapText="1"/>
      <protection hidden="1"/>
    </xf>
    <xf numFmtId="49" fontId="25" fillId="0" borderId="1" xfId="0" applyNumberFormat="1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justify" vertical="top" wrapText="1"/>
    </xf>
    <xf numFmtId="49" fontId="25" fillId="2" borderId="1" xfId="0" quotePrefix="1" applyNumberFormat="1" applyFont="1" applyFill="1" applyBorder="1" applyAlignment="1" applyProtection="1">
      <alignment vertical="top" wrapText="1"/>
      <protection hidden="1"/>
    </xf>
    <xf numFmtId="0" fontId="24" fillId="2" borderId="0" xfId="0" applyFont="1" applyFill="1" applyBorder="1"/>
    <xf numFmtId="3" fontId="24" fillId="2" borderId="0" xfId="0" applyNumberFormat="1" applyFont="1" applyFill="1" applyBorder="1"/>
    <xf numFmtId="3" fontId="2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right"/>
    </xf>
    <xf numFmtId="3" fontId="28" fillId="2" borderId="0" xfId="0" applyNumberFormat="1" applyFont="1" applyFill="1" applyBorder="1"/>
    <xf numFmtId="0" fontId="28" fillId="2" borderId="0" xfId="0" applyFont="1" applyFill="1" applyBorder="1"/>
    <xf numFmtId="3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/>
    <xf numFmtId="3" fontId="28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justify" vertical="top" wrapText="1"/>
    </xf>
    <xf numFmtId="3" fontId="24" fillId="4" borderId="0" xfId="0" applyNumberFormat="1" applyFont="1" applyFill="1" applyBorder="1"/>
    <xf numFmtId="3" fontId="24" fillId="2" borderId="0" xfId="0" applyNumberFormat="1" applyFont="1" applyFill="1" applyBorder="1" applyAlignment="1">
      <alignment horizontal="left" vertical="top" wrapText="1"/>
    </xf>
    <xf numFmtId="49" fontId="23" fillId="2" borderId="0" xfId="4" applyNumberFormat="1" applyFont="1" applyFill="1" applyBorder="1" applyAlignment="1" applyProtection="1">
      <alignment wrapText="1"/>
      <protection hidden="1"/>
    </xf>
    <xf numFmtId="3" fontId="23" fillId="2" borderId="0" xfId="0" applyNumberFormat="1" applyFont="1" applyFill="1" applyBorder="1" applyAlignment="1">
      <alignment horizontal="right"/>
    </xf>
    <xf numFmtId="0" fontId="24" fillId="2" borderId="0" xfId="3" applyNumberFormat="1" applyFont="1" applyFill="1" applyBorder="1" applyAlignment="1" applyProtection="1">
      <alignment horizontal="left" vertical="top" wrapText="1"/>
      <protection hidden="1"/>
    </xf>
    <xf numFmtId="3" fontId="23" fillId="2" borderId="0" xfId="0" applyNumberFormat="1" applyFont="1" applyFill="1" applyBorder="1"/>
    <xf numFmtId="3" fontId="25" fillId="4" borderId="1" xfId="0" applyNumberFormat="1" applyFont="1" applyFill="1" applyBorder="1" applyAlignment="1">
      <alignment horizontal="right"/>
    </xf>
    <xf numFmtId="0" fontId="24" fillId="4" borderId="1" xfId="8" applyNumberFormat="1" applyFont="1" applyFill="1" applyBorder="1" applyAlignment="1" applyProtection="1">
      <alignment horizontal="justify" vertical="top" wrapText="1"/>
      <protection hidden="1"/>
    </xf>
    <xf numFmtId="3" fontId="25" fillId="0" borderId="1" xfId="0" applyNumberFormat="1" applyFont="1" applyFill="1" applyBorder="1" applyAlignment="1">
      <alignment horizontal="right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49" fontId="25" fillId="2" borderId="1" xfId="0" applyNumberFormat="1" applyFont="1" applyFill="1" applyBorder="1" applyAlignment="1">
      <alignment horizontal="justify" vertical="top" wrapText="1"/>
    </xf>
    <xf numFmtId="49" fontId="25" fillId="2" borderId="1" xfId="0" applyNumberFormat="1" applyFont="1" applyFill="1" applyBorder="1" applyAlignment="1" applyProtection="1">
      <alignment vertical="top" wrapText="1"/>
      <protection hidden="1"/>
    </xf>
    <xf numFmtId="49" fontId="24" fillId="2" borderId="0" xfId="0" applyNumberFormat="1" applyFont="1" applyFill="1" applyBorder="1" applyAlignment="1">
      <alignment horizontal="justify" vertical="top" wrapText="1"/>
    </xf>
    <xf numFmtId="0" fontId="30" fillId="2" borderId="0" xfId="0" applyFont="1" applyFill="1" applyBorder="1"/>
    <xf numFmtId="0" fontId="29" fillId="2" borderId="0" xfId="0" applyFont="1" applyFill="1" applyBorder="1"/>
    <xf numFmtId="49" fontId="24" fillId="2" borderId="0" xfId="3" applyNumberFormat="1" applyFont="1" applyFill="1" applyBorder="1" applyAlignment="1" applyProtection="1">
      <alignment horizontal="justify" vertical="top" wrapText="1"/>
      <protection hidden="1"/>
    </xf>
    <xf numFmtId="49" fontId="24" fillId="3" borderId="0" xfId="0" applyNumberFormat="1" applyFont="1" applyFill="1" applyBorder="1" applyAlignment="1">
      <alignment horizontal="justify" vertical="top" wrapText="1"/>
    </xf>
    <xf numFmtId="49" fontId="33" fillId="2" borderId="1" xfId="0" applyNumberFormat="1" applyFont="1" applyFill="1" applyBorder="1" applyAlignment="1">
      <alignment horizontal="justify" vertical="top" wrapText="1"/>
    </xf>
    <xf numFmtId="49" fontId="25" fillId="2" borderId="1" xfId="3" applyNumberFormat="1" applyFont="1" applyFill="1" applyBorder="1" applyAlignment="1" applyProtection="1">
      <alignment vertical="top" wrapText="1"/>
    </xf>
    <xf numFmtId="49" fontId="25" fillId="2" borderId="1" xfId="0" applyNumberFormat="1" applyFont="1" applyFill="1" applyBorder="1" applyAlignment="1" applyProtection="1">
      <alignment vertical="center" wrapText="1"/>
    </xf>
    <xf numFmtId="0" fontId="30" fillId="2" borderId="1" xfId="3" applyNumberFormat="1" applyFont="1" applyFill="1" applyBorder="1" applyAlignment="1" applyProtection="1">
      <alignment horizontal="center" vertical="top" wrapText="1"/>
      <protection hidden="1"/>
    </xf>
    <xf numFmtId="3" fontId="24" fillId="2" borderId="1" xfId="0" applyNumberFormat="1" applyFont="1" applyFill="1" applyBorder="1" applyAlignment="1">
      <alignment horizontal="center"/>
    </xf>
    <xf numFmtId="0" fontId="25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49" fontId="29" fillId="2" borderId="1" xfId="4" applyNumberFormat="1" applyFont="1" applyFill="1" applyBorder="1" applyAlignment="1" applyProtection="1">
      <alignment horizontal="center" wrapText="1"/>
      <protection hidden="1"/>
    </xf>
    <xf numFmtId="49" fontId="25" fillId="2" borderId="1" xfId="0" applyNumberFormat="1" applyFont="1" applyFill="1" applyBorder="1" applyAlignment="1">
      <alignment horizontal="justify" vertical="top" wrapText="1"/>
    </xf>
    <xf numFmtId="3" fontId="25" fillId="2" borderId="1" xfId="0" applyNumberFormat="1" applyFont="1" applyFill="1" applyBorder="1" applyAlignment="1">
      <alignment horizontal="right"/>
    </xf>
    <xf numFmtId="3" fontId="25" fillId="2" borderId="1" xfId="2" applyNumberFormat="1" applyFont="1" applyFill="1" applyBorder="1" applyAlignment="1" applyProtection="1">
      <alignment horizontal="right" wrapText="1"/>
      <protection hidden="1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269"/>
  <sheetViews>
    <sheetView showGridLines="0" tabSelected="1" view="pageBreakPreview" zoomScale="90" zoomScaleNormal="80" zoomScaleSheetLayoutView="90" workbookViewId="0">
      <pane xSplit="1" ySplit="8" topLeftCell="B165" activePane="bottomRight" state="frozen"/>
      <selection pane="topRight" activeCell="B1" sqref="B1"/>
      <selection pane="bottomLeft" activeCell="A9" sqref="A9"/>
      <selection pane="bottomRight" activeCell="F179" sqref="F179"/>
    </sheetView>
  </sheetViews>
  <sheetFormatPr defaultColWidth="9.140625" defaultRowHeight="15.75" x14ac:dyDescent="0.25"/>
  <cols>
    <col min="1" max="1" width="9.28515625" style="35" customWidth="1"/>
    <col min="2" max="2" width="50.140625" style="36" customWidth="1"/>
    <col min="3" max="3" width="16.85546875" style="7" customWidth="1"/>
    <col min="4" max="4" width="16.140625" style="7" customWidth="1"/>
    <col min="5" max="5" width="15" style="7" customWidth="1"/>
    <col min="6" max="6" width="101" style="38" customWidth="1"/>
    <col min="7" max="7" width="15.140625" style="154" customWidth="1"/>
    <col min="8" max="8" width="18.5703125" style="154" customWidth="1"/>
    <col min="9" max="9" width="13.5703125" style="154" customWidth="1"/>
    <col min="10" max="10" width="9.140625" style="154" customWidth="1"/>
    <col min="11" max="11" width="12.85546875" style="154" customWidth="1"/>
    <col min="12" max="12" width="9.140625" style="154" customWidth="1"/>
    <col min="13" max="13" width="11.28515625" style="154" customWidth="1"/>
    <col min="14" max="15" width="9.140625" style="154"/>
    <col min="16" max="16384" width="9.140625" style="6"/>
  </cols>
  <sheetData>
    <row r="1" spans="1:13" x14ac:dyDescent="0.25">
      <c r="F1" s="39" t="s">
        <v>108</v>
      </c>
    </row>
    <row r="2" spans="1:13" x14ac:dyDescent="0.25">
      <c r="F2" s="40" t="s">
        <v>109</v>
      </c>
    </row>
    <row r="3" spans="1:13" x14ac:dyDescent="0.25">
      <c r="F3" s="41"/>
    </row>
    <row r="4" spans="1:13" ht="36.75" customHeight="1" x14ac:dyDescent="0.25">
      <c r="A4" s="189" t="s">
        <v>262</v>
      </c>
      <c r="B4" s="189"/>
      <c r="C4" s="189"/>
      <c r="D4" s="189"/>
      <c r="E4" s="189"/>
      <c r="F4" s="189"/>
    </row>
    <row r="5" spans="1:13" x14ac:dyDescent="0.25">
      <c r="B5" s="38"/>
      <c r="F5" s="42" t="s">
        <v>110</v>
      </c>
    </row>
    <row r="6" spans="1:13" ht="17.25" customHeight="1" x14ac:dyDescent="0.25">
      <c r="A6" s="190" t="s">
        <v>0</v>
      </c>
      <c r="B6" s="187" t="s">
        <v>68</v>
      </c>
      <c r="C6" s="187" t="s">
        <v>404</v>
      </c>
      <c r="D6" s="187"/>
      <c r="E6" s="187"/>
      <c r="F6" s="191" t="s">
        <v>346</v>
      </c>
    </row>
    <row r="7" spans="1:13" ht="18.75" customHeight="1" x14ac:dyDescent="0.25">
      <c r="A7" s="190"/>
      <c r="B7" s="187"/>
      <c r="C7" s="187" t="s">
        <v>75</v>
      </c>
      <c r="D7" s="187" t="s">
        <v>344</v>
      </c>
      <c r="E7" s="187" t="s">
        <v>345</v>
      </c>
      <c r="F7" s="191"/>
    </row>
    <row r="8" spans="1:13" ht="27.75" customHeight="1" x14ac:dyDescent="0.25">
      <c r="A8" s="190"/>
      <c r="B8" s="187"/>
      <c r="C8" s="187"/>
      <c r="D8" s="187"/>
      <c r="E8" s="187"/>
      <c r="F8" s="191"/>
    </row>
    <row r="9" spans="1:13" ht="49.5" customHeight="1" x14ac:dyDescent="0.25">
      <c r="A9" s="173" t="s">
        <v>76</v>
      </c>
      <c r="B9" s="43" t="s">
        <v>1</v>
      </c>
      <c r="C9" s="16">
        <f>C10+C14+C76+C60+C63+C83+C72+C69</f>
        <v>509466800</v>
      </c>
      <c r="D9" s="16">
        <f>D10+D14+D76+D60+D63+D83+D72+D69</f>
        <v>0</v>
      </c>
      <c r="E9" s="16">
        <f>E10+E14+E76+E60+E63+E83+E72+E69</f>
        <v>54609175</v>
      </c>
      <c r="F9" s="44"/>
      <c r="G9" s="155"/>
      <c r="H9" s="155"/>
    </row>
    <row r="10" spans="1:13" ht="47.25" x14ac:dyDescent="0.25">
      <c r="A10" s="173" t="s">
        <v>77</v>
      </c>
      <c r="B10" s="45" t="s">
        <v>167</v>
      </c>
      <c r="C10" s="16">
        <f>C11</f>
        <v>0</v>
      </c>
      <c r="D10" s="16">
        <f t="shared" ref="D10:E10" si="0">D11</f>
        <v>0</v>
      </c>
      <c r="E10" s="16">
        <f t="shared" si="0"/>
        <v>23750000</v>
      </c>
      <c r="F10" s="31"/>
      <c r="G10" s="155"/>
      <c r="H10" s="155"/>
    </row>
    <row r="11" spans="1:13" x14ac:dyDescent="0.25">
      <c r="A11" s="173"/>
      <c r="B11" s="46" t="s">
        <v>258</v>
      </c>
      <c r="C11" s="11">
        <f>C12+C13</f>
        <v>0</v>
      </c>
      <c r="D11" s="11">
        <f t="shared" ref="D11:E11" si="1">D12+D13</f>
        <v>0</v>
      </c>
      <c r="E11" s="11">
        <f t="shared" si="1"/>
        <v>23750000</v>
      </c>
      <c r="F11" s="31"/>
      <c r="G11" s="155"/>
      <c r="H11" s="155"/>
    </row>
    <row r="12" spans="1:13" ht="78.75" x14ac:dyDescent="0.25">
      <c r="A12" s="173"/>
      <c r="B12" s="20" t="s">
        <v>343</v>
      </c>
      <c r="C12" s="8"/>
      <c r="D12" s="8"/>
      <c r="E12" s="8">
        <v>23750000</v>
      </c>
      <c r="F12" s="29" t="s">
        <v>347</v>
      </c>
      <c r="G12" s="155"/>
      <c r="H12" s="155"/>
      <c r="I12" s="155"/>
      <c r="K12" s="155"/>
      <c r="M12" s="155"/>
    </row>
    <row r="13" spans="1:13" hidden="1" x14ac:dyDescent="0.25">
      <c r="A13" s="173"/>
      <c r="B13" s="20"/>
      <c r="C13" s="8"/>
      <c r="D13" s="8"/>
      <c r="E13" s="8"/>
      <c r="F13" s="31"/>
      <c r="G13" s="155"/>
      <c r="H13" s="155"/>
      <c r="K13" s="155"/>
    </row>
    <row r="14" spans="1:13" ht="49.15" customHeight="1" x14ac:dyDescent="0.25">
      <c r="A14" s="173" t="s">
        <v>78</v>
      </c>
      <c r="B14" s="48" t="s">
        <v>26</v>
      </c>
      <c r="C14" s="49">
        <f>C15</f>
        <v>509466800</v>
      </c>
      <c r="D14" s="49">
        <f t="shared" ref="D14:E14" si="2">D15</f>
        <v>0</v>
      </c>
      <c r="E14" s="49">
        <f t="shared" si="2"/>
        <v>3554860</v>
      </c>
      <c r="F14" s="50"/>
      <c r="G14" s="155"/>
      <c r="H14" s="155"/>
      <c r="K14" s="155"/>
    </row>
    <row r="15" spans="1:13" ht="31.5" x14ac:dyDescent="0.25">
      <c r="A15" s="173"/>
      <c r="B15" s="46" t="s">
        <v>267</v>
      </c>
      <c r="C15" s="51">
        <f>SUM(C16:C59)</f>
        <v>509466800</v>
      </c>
      <c r="D15" s="51">
        <f>SUM(D16:D59)</f>
        <v>0</v>
      </c>
      <c r="E15" s="51">
        <f>SUM(E16:E59)</f>
        <v>3554860</v>
      </c>
      <c r="F15" s="50"/>
      <c r="G15" s="155"/>
      <c r="H15" s="155"/>
      <c r="K15" s="155"/>
      <c r="M15" s="155"/>
    </row>
    <row r="16" spans="1:13" ht="50.25" customHeight="1" x14ac:dyDescent="0.25">
      <c r="A16" s="173"/>
      <c r="B16" s="52" t="s">
        <v>349</v>
      </c>
      <c r="C16" s="10">
        <v>333661200</v>
      </c>
      <c r="D16" s="53"/>
      <c r="E16" s="53"/>
      <c r="F16" s="175" t="s">
        <v>406</v>
      </c>
      <c r="G16" s="155"/>
      <c r="H16" s="155"/>
      <c r="K16" s="155"/>
    </row>
    <row r="17" spans="1:11" ht="48.6" customHeight="1" x14ac:dyDescent="0.25">
      <c r="A17" s="173"/>
      <c r="B17" s="52" t="s">
        <v>405</v>
      </c>
      <c r="C17" s="10">
        <v>131350000</v>
      </c>
      <c r="D17" s="53"/>
      <c r="E17" s="53"/>
      <c r="F17" s="29" t="s">
        <v>434</v>
      </c>
      <c r="G17" s="155"/>
      <c r="H17" s="155"/>
      <c r="K17" s="155"/>
    </row>
    <row r="18" spans="1:11" ht="53.25" customHeight="1" x14ac:dyDescent="0.25">
      <c r="A18" s="173"/>
      <c r="B18" s="52" t="s">
        <v>403</v>
      </c>
      <c r="C18" s="10">
        <v>44455600</v>
      </c>
      <c r="D18" s="53"/>
      <c r="E18" s="53"/>
      <c r="F18" s="29" t="s">
        <v>407</v>
      </c>
      <c r="G18" s="155"/>
      <c r="H18" s="155"/>
      <c r="K18" s="155"/>
    </row>
    <row r="19" spans="1:11" ht="33" hidden="1" customHeight="1" x14ac:dyDescent="0.25">
      <c r="A19" s="173"/>
      <c r="B19" s="52"/>
      <c r="C19" s="10"/>
      <c r="D19" s="53"/>
      <c r="E19" s="53"/>
      <c r="F19" s="29"/>
      <c r="G19" s="155"/>
      <c r="H19" s="155"/>
      <c r="K19" s="155"/>
    </row>
    <row r="20" spans="1:11" ht="46.9" hidden="1" customHeight="1" x14ac:dyDescent="0.25">
      <c r="A20" s="173"/>
      <c r="B20" s="52"/>
      <c r="C20" s="10"/>
      <c r="D20" s="53"/>
      <c r="E20" s="53"/>
      <c r="F20" s="29"/>
      <c r="G20" s="155"/>
      <c r="H20" s="155"/>
      <c r="K20" s="155"/>
    </row>
    <row r="21" spans="1:11" hidden="1" x14ac:dyDescent="0.25">
      <c r="A21" s="173"/>
      <c r="B21" s="20"/>
      <c r="C21" s="10"/>
      <c r="D21" s="53"/>
      <c r="E21" s="53"/>
      <c r="F21" s="29"/>
      <c r="G21" s="155"/>
      <c r="H21" s="155"/>
      <c r="K21" s="155"/>
    </row>
    <row r="22" spans="1:11" ht="33.6" hidden="1" customHeight="1" x14ac:dyDescent="0.25">
      <c r="A22" s="173"/>
      <c r="B22" s="20"/>
      <c r="C22" s="10"/>
      <c r="D22" s="53"/>
      <c r="E22" s="53"/>
      <c r="F22" s="29"/>
      <c r="G22" s="155"/>
      <c r="H22" s="155"/>
      <c r="K22" s="155"/>
    </row>
    <row r="23" spans="1:11" ht="63.6" hidden="1" customHeight="1" x14ac:dyDescent="0.25">
      <c r="A23" s="173"/>
      <c r="B23" s="20"/>
      <c r="C23" s="10"/>
      <c r="D23" s="53"/>
      <c r="E23" s="53"/>
      <c r="F23" s="29"/>
      <c r="G23" s="155"/>
      <c r="H23" s="155"/>
      <c r="K23" s="155"/>
    </row>
    <row r="24" spans="1:11" ht="34.15" hidden="1" customHeight="1" x14ac:dyDescent="0.25">
      <c r="A24" s="173"/>
      <c r="B24" s="52"/>
      <c r="C24" s="10"/>
      <c r="D24" s="53"/>
      <c r="E24" s="53"/>
      <c r="F24" s="29"/>
      <c r="G24" s="155"/>
      <c r="H24" s="155"/>
      <c r="K24" s="155"/>
    </row>
    <row r="25" spans="1:11" ht="61.9" hidden="1" customHeight="1" x14ac:dyDescent="0.25">
      <c r="A25" s="173"/>
      <c r="B25" s="52"/>
      <c r="C25" s="10"/>
      <c r="D25" s="53"/>
      <c r="E25" s="53"/>
      <c r="F25" s="29"/>
      <c r="G25" s="155"/>
      <c r="H25" s="155"/>
      <c r="K25" s="155"/>
    </row>
    <row r="26" spans="1:11" ht="37.15" hidden="1" customHeight="1" x14ac:dyDescent="0.25">
      <c r="A26" s="173"/>
      <c r="B26" s="20"/>
      <c r="C26" s="10"/>
      <c r="D26" s="53"/>
      <c r="E26" s="53"/>
      <c r="F26" s="29"/>
      <c r="G26" s="155"/>
      <c r="H26" s="155"/>
      <c r="K26" s="155"/>
    </row>
    <row r="27" spans="1:11" ht="32.450000000000003" hidden="1" customHeight="1" x14ac:dyDescent="0.25">
      <c r="A27" s="173"/>
      <c r="B27" s="20"/>
      <c r="C27" s="10"/>
      <c r="D27" s="53"/>
      <c r="E27" s="53"/>
      <c r="F27" s="29"/>
      <c r="G27" s="155"/>
      <c r="H27" s="155"/>
      <c r="K27" s="155"/>
    </row>
    <row r="28" spans="1:11" ht="51.6" hidden="1" customHeight="1" x14ac:dyDescent="0.25">
      <c r="A28" s="173"/>
      <c r="B28" s="20"/>
      <c r="C28" s="10"/>
      <c r="D28" s="53"/>
      <c r="E28" s="53"/>
      <c r="F28" s="29"/>
      <c r="G28" s="155"/>
      <c r="H28" s="155"/>
      <c r="K28" s="155"/>
    </row>
    <row r="29" spans="1:11" ht="33" hidden="1" customHeight="1" x14ac:dyDescent="0.25">
      <c r="A29" s="173"/>
      <c r="B29" s="20"/>
      <c r="C29" s="10"/>
      <c r="D29" s="53"/>
      <c r="E29" s="53"/>
      <c r="F29" s="29"/>
      <c r="G29" s="155"/>
      <c r="H29" s="155"/>
      <c r="K29" s="155"/>
    </row>
    <row r="30" spans="1:11" ht="46.15" hidden="1" customHeight="1" x14ac:dyDescent="0.25">
      <c r="A30" s="173"/>
      <c r="B30" s="20"/>
      <c r="C30" s="10"/>
      <c r="D30" s="53"/>
      <c r="E30" s="53"/>
      <c r="F30" s="29"/>
      <c r="G30" s="155"/>
      <c r="H30" s="155"/>
      <c r="K30" s="155"/>
    </row>
    <row r="31" spans="1:11" ht="32.450000000000003" hidden="1" customHeight="1" x14ac:dyDescent="0.25">
      <c r="A31" s="173"/>
      <c r="B31" s="20"/>
      <c r="C31" s="10"/>
      <c r="D31" s="53"/>
      <c r="E31" s="53"/>
      <c r="F31" s="29"/>
      <c r="G31" s="155"/>
      <c r="H31" s="155"/>
      <c r="K31" s="155"/>
    </row>
    <row r="32" spans="1:11" ht="35.450000000000003" hidden="1" customHeight="1" x14ac:dyDescent="0.25">
      <c r="A32" s="173"/>
      <c r="B32" s="20"/>
      <c r="C32" s="10"/>
      <c r="D32" s="53"/>
      <c r="E32" s="53"/>
      <c r="F32" s="29"/>
      <c r="G32" s="155"/>
      <c r="H32" s="155"/>
      <c r="K32" s="155"/>
    </row>
    <row r="33" spans="1:11" ht="70.150000000000006" hidden="1" customHeight="1" x14ac:dyDescent="0.25">
      <c r="A33" s="173"/>
      <c r="B33" s="20"/>
      <c r="C33" s="10"/>
      <c r="D33" s="53"/>
      <c r="E33" s="53"/>
      <c r="F33" s="29"/>
      <c r="G33" s="155"/>
      <c r="H33" s="155"/>
      <c r="K33" s="155"/>
    </row>
    <row r="34" spans="1:11" ht="54" hidden="1" customHeight="1" x14ac:dyDescent="0.25">
      <c r="A34" s="173"/>
      <c r="B34" s="20"/>
      <c r="C34" s="10"/>
      <c r="D34" s="53"/>
      <c r="E34" s="53"/>
      <c r="F34" s="29"/>
      <c r="G34" s="155"/>
      <c r="H34" s="155"/>
      <c r="K34" s="155"/>
    </row>
    <row r="35" spans="1:11" ht="73.900000000000006" hidden="1" customHeight="1" x14ac:dyDescent="0.25">
      <c r="A35" s="173"/>
      <c r="B35" s="20"/>
      <c r="C35" s="10"/>
      <c r="D35" s="53"/>
      <c r="E35" s="53"/>
      <c r="F35" s="29"/>
      <c r="G35" s="155"/>
      <c r="H35" s="155"/>
      <c r="K35" s="155"/>
    </row>
    <row r="36" spans="1:11" ht="48.6" hidden="1" customHeight="1" x14ac:dyDescent="0.25">
      <c r="A36" s="173"/>
      <c r="B36" s="20"/>
      <c r="C36" s="10"/>
      <c r="D36" s="53"/>
      <c r="E36" s="53"/>
      <c r="F36" s="29"/>
      <c r="G36" s="155"/>
      <c r="H36" s="155"/>
      <c r="K36" s="155"/>
    </row>
    <row r="37" spans="1:11" ht="34.15" customHeight="1" x14ac:dyDescent="0.25">
      <c r="A37" s="173"/>
      <c r="B37" s="20"/>
      <c r="C37" s="10"/>
      <c r="D37" s="53"/>
      <c r="E37" s="10">
        <f>116545+223000+413000</f>
        <v>752545</v>
      </c>
      <c r="F37" s="145" t="s">
        <v>348</v>
      </c>
      <c r="G37" s="155"/>
      <c r="H37" s="155"/>
      <c r="K37" s="155"/>
    </row>
    <row r="38" spans="1:11" ht="79.150000000000006" hidden="1" customHeight="1" x14ac:dyDescent="0.25">
      <c r="A38" s="173"/>
      <c r="B38" s="20"/>
      <c r="C38" s="10"/>
      <c r="D38" s="53"/>
      <c r="E38" s="53"/>
      <c r="F38" s="29"/>
      <c r="G38" s="155"/>
      <c r="H38" s="155"/>
      <c r="K38" s="155"/>
    </row>
    <row r="39" spans="1:11" ht="31.5" x14ac:dyDescent="0.25">
      <c r="A39" s="173"/>
      <c r="B39" s="20"/>
      <c r="C39" s="10"/>
      <c r="D39" s="53"/>
      <c r="E39" s="53">
        <f>4100000-1389995+92310</f>
        <v>2802315</v>
      </c>
      <c r="F39" s="29" t="s">
        <v>402</v>
      </c>
      <c r="G39" s="155"/>
      <c r="H39" s="155"/>
      <c r="K39" s="155"/>
    </row>
    <row r="40" spans="1:11" ht="110.45" hidden="1" customHeight="1" x14ac:dyDescent="0.25">
      <c r="A40" s="173"/>
      <c r="B40" s="20"/>
      <c r="C40" s="10"/>
      <c r="D40" s="53"/>
      <c r="E40" s="53"/>
      <c r="F40" s="29"/>
      <c r="G40" s="155"/>
      <c r="H40" s="155"/>
      <c r="K40" s="155"/>
    </row>
    <row r="41" spans="1:11" ht="141" hidden="1" customHeight="1" x14ac:dyDescent="0.25">
      <c r="A41" s="173"/>
      <c r="B41" s="20"/>
      <c r="C41" s="10"/>
      <c r="D41" s="53"/>
      <c r="E41" s="53"/>
      <c r="F41" s="29"/>
      <c r="G41" s="155"/>
      <c r="H41" s="155"/>
      <c r="K41" s="155"/>
    </row>
    <row r="42" spans="1:11" ht="132.6" hidden="1" customHeight="1" x14ac:dyDescent="0.25">
      <c r="A42" s="173"/>
      <c r="B42" s="20"/>
      <c r="C42" s="10"/>
      <c r="D42" s="53"/>
      <c r="E42" s="53"/>
      <c r="F42" s="29"/>
      <c r="G42" s="155"/>
      <c r="H42" s="155"/>
      <c r="K42" s="155"/>
    </row>
    <row r="43" spans="1:11" hidden="1" x14ac:dyDescent="0.25">
      <c r="A43" s="173"/>
      <c r="B43" s="20"/>
      <c r="C43" s="10"/>
      <c r="D43" s="53"/>
      <c r="E43" s="53"/>
      <c r="F43" s="29"/>
      <c r="G43" s="155"/>
      <c r="H43" s="155"/>
      <c r="K43" s="155"/>
    </row>
    <row r="44" spans="1:11" hidden="1" x14ac:dyDescent="0.25">
      <c r="A44" s="173"/>
      <c r="B44" s="20"/>
      <c r="C44" s="10"/>
      <c r="D44" s="53"/>
      <c r="E44" s="53"/>
      <c r="F44" s="29"/>
      <c r="G44" s="155"/>
      <c r="H44" s="155"/>
      <c r="K44" s="155"/>
    </row>
    <row r="45" spans="1:11" hidden="1" x14ac:dyDescent="0.25">
      <c r="A45" s="173"/>
      <c r="B45" s="20"/>
      <c r="C45" s="10"/>
      <c r="D45" s="53"/>
      <c r="E45" s="53"/>
      <c r="F45" s="29"/>
      <c r="G45" s="155"/>
      <c r="H45" s="155"/>
      <c r="K45" s="155"/>
    </row>
    <row r="46" spans="1:11" hidden="1" x14ac:dyDescent="0.25">
      <c r="A46" s="173"/>
      <c r="B46" s="20"/>
      <c r="C46" s="10"/>
      <c r="D46" s="53"/>
      <c r="E46" s="53"/>
      <c r="F46" s="29"/>
      <c r="G46" s="155"/>
      <c r="H46" s="155"/>
      <c r="K46" s="155"/>
    </row>
    <row r="47" spans="1:11" hidden="1" x14ac:dyDescent="0.25">
      <c r="A47" s="173"/>
      <c r="B47" s="20"/>
      <c r="C47" s="10"/>
      <c r="D47" s="53"/>
      <c r="E47" s="53"/>
      <c r="F47" s="29"/>
      <c r="G47" s="155"/>
      <c r="H47" s="155"/>
      <c r="K47" s="155"/>
    </row>
    <row r="48" spans="1:11" hidden="1" x14ac:dyDescent="0.25">
      <c r="A48" s="173"/>
      <c r="B48" s="20"/>
      <c r="C48" s="10"/>
      <c r="D48" s="53"/>
      <c r="E48" s="53"/>
      <c r="F48" s="29"/>
      <c r="G48" s="155"/>
      <c r="H48" s="155"/>
      <c r="K48" s="155"/>
    </row>
    <row r="49" spans="1:11" hidden="1" x14ac:dyDescent="0.25">
      <c r="A49" s="173"/>
      <c r="B49" s="20"/>
      <c r="C49" s="10"/>
      <c r="D49" s="53"/>
      <c r="E49" s="53"/>
      <c r="F49" s="29"/>
      <c r="G49" s="155"/>
      <c r="H49" s="155"/>
      <c r="K49" s="155"/>
    </row>
    <row r="50" spans="1:11" hidden="1" x14ac:dyDescent="0.25">
      <c r="A50" s="173"/>
      <c r="B50" s="20"/>
      <c r="C50" s="10"/>
      <c r="D50" s="53"/>
      <c r="E50" s="53"/>
      <c r="F50" s="29"/>
      <c r="G50" s="155"/>
      <c r="H50" s="155"/>
      <c r="K50" s="155"/>
    </row>
    <row r="51" spans="1:11" hidden="1" x14ac:dyDescent="0.25">
      <c r="A51" s="173"/>
      <c r="B51" s="52"/>
      <c r="C51" s="10"/>
      <c r="D51" s="53"/>
      <c r="E51" s="53"/>
      <c r="F51" s="29"/>
      <c r="G51" s="155"/>
      <c r="H51" s="155"/>
      <c r="K51" s="155"/>
    </row>
    <row r="52" spans="1:11" hidden="1" x14ac:dyDescent="0.25">
      <c r="A52" s="173"/>
      <c r="B52" s="52"/>
      <c r="C52" s="10"/>
      <c r="D52" s="53"/>
      <c r="E52" s="53"/>
      <c r="F52" s="29"/>
      <c r="G52" s="155"/>
      <c r="H52" s="155"/>
      <c r="K52" s="155"/>
    </row>
    <row r="53" spans="1:11" hidden="1" x14ac:dyDescent="0.25">
      <c r="A53" s="173"/>
      <c r="B53" s="20"/>
      <c r="C53" s="10"/>
      <c r="D53" s="53"/>
      <c r="E53" s="53"/>
      <c r="F53" s="29"/>
      <c r="G53" s="155"/>
      <c r="H53" s="155"/>
      <c r="K53" s="155"/>
    </row>
    <row r="54" spans="1:11" hidden="1" x14ac:dyDescent="0.25">
      <c r="A54" s="173"/>
      <c r="B54" s="20"/>
      <c r="C54" s="10"/>
      <c r="D54" s="53"/>
      <c r="E54" s="53"/>
      <c r="F54" s="29"/>
      <c r="G54" s="155"/>
      <c r="H54" s="155"/>
      <c r="K54" s="155"/>
    </row>
    <row r="55" spans="1:11" hidden="1" x14ac:dyDescent="0.25">
      <c r="A55" s="173"/>
      <c r="B55" s="52"/>
      <c r="C55" s="10"/>
      <c r="D55" s="53"/>
      <c r="E55" s="53"/>
      <c r="F55" s="29"/>
      <c r="G55" s="155"/>
      <c r="H55" s="155"/>
      <c r="K55" s="155"/>
    </row>
    <row r="56" spans="1:11" hidden="1" x14ac:dyDescent="0.25">
      <c r="A56" s="173"/>
      <c r="B56" s="20"/>
      <c r="C56" s="10"/>
      <c r="D56" s="53"/>
      <c r="E56" s="53"/>
      <c r="F56" s="29"/>
      <c r="G56" s="155"/>
      <c r="H56" s="155"/>
      <c r="K56" s="155"/>
    </row>
    <row r="57" spans="1:11" hidden="1" x14ac:dyDescent="0.25">
      <c r="A57" s="173"/>
      <c r="B57" s="20"/>
      <c r="C57" s="10"/>
      <c r="D57" s="53"/>
      <c r="E57" s="53"/>
      <c r="F57" s="29"/>
      <c r="G57" s="155"/>
      <c r="H57" s="155"/>
      <c r="K57" s="155"/>
    </row>
    <row r="58" spans="1:11" hidden="1" x14ac:dyDescent="0.25">
      <c r="A58" s="173"/>
      <c r="B58" s="20"/>
      <c r="C58" s="10"/>
      <c r="D58" s="53"/>
      <c r="E58" s="53"/>
      <c r="F58" s="29"/>
      <c r="G58" s="155"/>
      <c r="H58" s="155"/>
      <c r="K58" s="155"/>
    </row>
    <row r="59" spans="1:11" hidden="1" x14ac:dyDescent="0.25">
      <c r="A59" s="173"/>
      <c r="B59" s="46"/>
      <c r="C59" s="10"/>
      <c r="D59" s="53"/>
      <c r="E59" s="53"/>
      <c r="F59" s="29"/>
      <c r="G59" s="155"/>
      <c r="H59" s="155"/>
      <c r="K59" s="155"/>
    </row>
    <row r="60" spans="1:11" ht="31.5" hidden="1" x14ac:dyDescent="0.25">
      <c r="A60" s="173" t="s">
        <v>175</v>
      </c>
      <c r="B60" s="45" t="s">
        <v>176</v>
      </c>
      <c r="C60" s="49">
        <f>C61</f>
        <v>0</v>
      </c>
      <c r="D60" s="49">
        <f t="shared" ref="D60:E61" si="3">D61</f>
        <v>0</v>
      </c>
      <c r="E60" s="49">
        <f t="shared" si="3"/>
        <v>0</v>
      </c>
      <c r="F60" s="29"/>
      <c r="G60" s="155"/>
      <c r="H60" s="155"/>
      <c r="K60" s="155"/>
    </row>
    <row r="61" spans="1:11" ht="31.5" hidden="1" x14ac:dyDescent="0.25">
      <c r="A61" s="173"/>
      <c r="B61" s="46" t="s">
        <v>267</v>
      </c>
      <c r="C61" s="51">
        <f>C62</f>
        <v>0</v>
      </c>
      <c r="D61" s="51">
        <f t="shared" si="3"/>
        <v>0</v>
      </c>
      <c r="E61" s="51">
        <f t="shared" si="3"/>
        <v>0</v>
      </c>
      <c r="F61" s="142"/>
      <c r="G61" s="155"/>
      <c r="H61" s="155"/>
      <c r="K61" s="155"/>
    </row>
    <row r="62" spans="1:11" hidden="1" x14ac:dyDescent="0.25">
      <c r="A62" s="173"/>
      <c r="B62" s="46"/>
      <c r="C62" s="10"/>
      <c r="D62" s="53"/>
      <c r="E62" s="53"/>
      <c r="F62" s="29"/>
      <c r="G62" s="155"/>
      <c r="H62" s="155"/>
      <c r="K62" s="155"/>
    </row>
    <row r="63" spans="1:11" ht="31.5" x14ac:dyDescent="0.25">
      <c r="A63" s="173" t="s">
        <v>177</v>
      </c>
      <c r="B63" s="45" t="s">
        <v>178</v>
      </c>
      <c r="C63" s="49">
        <f>C64+C67</f>
        <v>0</v>
      </c>
      <c r="D63" s="49">
        <f t="shared" ref="D63:E63" si="4">D64+D67</f>
        <v>0</v>
      </c>
      <c r="E63" s="49">
        <f t="shared" si="4"/>
        <v>27304315</v>
      </c>
      <c r="F63" s="29"/>
      <c r="G63" s="155"/>
      <c r="H63" s="155"/>
      <c r="K63" s="155"/>
    </row>
    <row r="64" spans="1:11" ht="31.5" hidden="1" x14ac:dyDescent="0.25">
      <c r="A64" s="173"/>
      <c r="B64" s="46" t="s">
        <v>267</v>
      </c>
      <c r="C64" s="51">
        <f>C65+C66</f>
        <v>0</v>
      </c>
      <c r="D64" s="51">
        <f t="shared" ref="D64:E64" si="5">D65+D66</f>
        <v>0</v>
      </c>
      <c r="E64" s="51">
        <f t="shared" si="5"/>
        <v>0</v>
      </c>
      <c r="F64" s="29"/>
      <c r="G64" s="155"/>
      <c r="H64" s="155"/>
      <c r="K64" s="155"/>
    </row>
    <row r="65" spans="1:11" ht="33" hidden="1" customHeight="1" x14ac:dyDescent="0.25">
      <c r="A65" s="173"/>
      <c r="B65" s="52"/>
      <c r="C65" s="10"/>
      <c r="D65" s="53"/>
      <c r="E65" s="53"/>
      <c r="F65" s="29"/>
      <c r="G65" s="155"/>
      <c r="H65" s="155"/>
      <c r="K65" s="155"/>
    </row>
    <row r="66" spans="1:11" ht="49.15" hidden="1" customHeight="1" x14ac:dyDescent="0.25">
      <c r="A66" s="173"/>
      <c r="B66" s="46"/>
      <c r="C66" s="10"/>
      <c r="D66" s="53"/>
      <c r="E66" s="53"/>
      <c r="F66" s="29"/>
      <c r="G66" s="155"/>
      <c r="H66" s="155"/>
      <c r="K66" s="155"/>
    </row>
    <row r="67" spans="1:11" x14ac:dyDescent="0.25">
      <c r="A67" s="173"/>
      <c r="B67" s="46" t="s">
        <v>258</v>
      </c>
      <c r="C67" s="51">
        <f>C68</f>
        <v>0</v>
      </c>
      <c r="D67" s="51">
        <f t="shared" ref="D67:E67" si="6">D68</f>
        <v>0</v>
      </c>
      <c r="E67" s="51">
        <f t="shared" si="6"/>
        <v>27304315</v>
      </c>
      <c r="F67" s="29"/>
      <c r="G67" s="155"/>
      <c r="H67" s="155"/>
      <c r="K67" s="155"/>
    </row>
    <row r="68" spans="1:11" ht="102" customHeight="1" x14ac:dyDescent="0.25">
      <c r="A68" s="173"/>
      <c r="B68" s="20" t="s">
        <v>343</v>
      </c>
      <c r="C68" s="10"/>
      <c r="D68" s="53"/>
      <c r="E68" s="53">
        <v>27304315</v>
      </c>
      <c r="F68" s="29" t="s">
        <v>408</v>
      </c>
      <c r="G68" s="155"/>
      <c r="H68" s="155"/>
      <c r="I68" s="155"/>
      <c r="K68" s="155"/>
    </row>
    <row r="69" spans="1:11" ht="79.5" hidden="1" customHeight="1" x14ac:dyDescent="0.25">
      <c r="A69" s="173" t="s">
        <v>252</v>
      </c>
      <c r="B69" s="45" t="s">
        <v>253</v>
      </c>
      <c r="C69" s="49">
        <f>C70</f>
        <v>0</v>
      </c>
      <c r="D69" s="49">
        <f t="shared" ref="D69:E70" si="7">D70</f>
        <v>0</v>
      </c>
      <c r="E69" s="49">
        <f t="shared" si="7"/>
        <v>0</v>
      </c>
      <c r="F69" s="29"/>
      <c r="G69" s="155"/>
      <c r="H69" s="155"/>
      <c r="K69" s="155"/>
    </row>
    <row r="70" spans="1:11" ht="31.5" hidden="1" x14ac:dyDescent="0.25">
      <c r="A70" s="173"/>
      <c r="B70" s="46" t="s">
        <v>267</v>
      </c>
      <c r="C70" s="51">
        <f>C71</f>
        <v>0</v>
      </c>
      <c r="D70" s="51">
        <f t="shared" si="7"/>
        <v>0</v>
      </c>
      <c r="E70" s="51">
        <f t="shared" si="7"/>
        <v>0</v>
      </c>
      <c r="F70" s="29"/>
      <c r="G70" s="155"/>
      <c r="H70" s="155"/>
      <c r="K70" s="155"/>
    </row>
    <row r="71" spans="1:11" hidden="1" x14ac:dyDescent="0.25">
      <c r="A71" s="173"/>
      <c r="B71" s="20"/>
      <c r="C71" s="10"/>
      <c r="D71" s="53"/>
      <c r="E71" s="53"/>
      <c r="F71" s="54"/>
      <c r="G71" s="155"/>
      <c r="H71" s="155"/>
      <c r="K71" s="155"/>
    </row>
    <row r="72" spans="1:11" ht="63" hidden="1" x14ac:dyDescent="0.25">
      <c r="A72" s="173" t="s">
        <v>190</v>
      </c>
      <c r="B72" s="45" t="s">
        <v>261</v>
      </c>
      <c r="C72" s="49">
        <f>C73</f>
        <v>0</v>
      </c>
      <c r="D72" s="49">
        <f t="shared" ref="D72:E72" si="8">D73</f>
        <v>0</v>
      </c>
      <c r="E72" s="49">
        <f t="shared" si="8"/>
        <v>0</v>
      </c>
      <c r="F72" s="29"/>
      <c r="G72" s="155"/>
      <c r="H72" s="155"/>
      <c r="K72" s="155"/>
    </row>
    <row r="73" spans="1:11" ht="31.5" hidden="1" x14ac:dyDescent="0.25">
      <c r="A73" s="173"/>
      <c r="B73" s="46" t="s">
        <v>267</v>
      </c>
      <c r="C73" s="10">
        <f>SUM(C74:C75)</f>
        <v>0</v>
      </c>
      <c r="D73" s="10">
        <f t="shared" ref="D73:E73" si="9">SUM(D74:D75)</f>
        <v>0</v>
      </c>
      <c r="E73" s="10">
        <f t="shared" si="9"/>
        <v>0</v>
      </c>
      <c r="F73" s="29"/>
      <c r="G73" s="155"/>
      <c r="H73" s="155"/>
      <c r="K73" s="155"/>
    </row>
    <row r="74" spans="1:11" hidden="1" x14ac:dyDescent="0.25">
      <c r="A74" s="173"/>
      <c r="B74" s="46"/>
      <c r="C74" s="10"/>
      <c r="D74" s="53"/>
      <c r="E74" s="53"/>
      <c r="F74" s="29"/>
      <c r="G74" s="155"/>
      <c r="H74" s="155"/>
      <c r="K74" s="155"/>
    </row>
    <row r="75" spans="1:11" hidden="1" x14ac:dyDescent="0.25">
      <c r="A75" s="173"/>
      <c r="B75" s="46"/>
      <c r="C75" s="10"/>
      <c r="D75" s="53"/>
      <c r="E75" s="53"/>
      <c r="F75" s="29"/>
      <c r="G75" s="155"/>
      <c r="H75" s="155"/>
      <c r="K75" s="155"/>
    </row>
    <row r="76" spans="1:11" ht="79.150000000000006" hidden="1" customHeight="1" x14ac:dyDescent="0.25">
      <c r="A76" s="173" t="s">
        <v>146</v>
      </c>
      <c r="B76" s="45" t="s">
        <v>147</v>
      </c>
      <c r="C76" s="49">
        <f>C77+C81</f>
        <v>0</v>
      </c>
      <c r="D76" s="49">
        <f t="shared" ref="D76:E76" si="10">D77+D81</f>
        <v>0</v>
      </c>
      <c r="E76" s="49">
        <f t="shared" si="10"/>
        <v>0</v>
      </c>
      <c r="F76" s="29"/>
      <c r="G76" s="155"/>
      <c r="H76" s="155"/>
      <c r="K76" s="155"/>
    </row>
    <row r="77" spans="1:11" ht="31.5" hidden="1" x14ac:dyDescent="0.25">
      <c r="A77" s="173"/>
      <c r="B77" s="46" t="s">
        <v>267</v>
      </c>
      <c r="C77" s="51">
        <f>C78+C79+C80</f>
        <v>0</v>
      </c>
      <c r="D77" s="51">
        <f t="shared" ref="D77:E77" si="11">D78+D79+D80</f>
        <v>0</v>
      </c>
      <c r="E77" s="51">
        <f t="shared" si="11"/>
        <v>0</v>
      </c>
      <c r="F77" s="29"/>
      <c r="G77" s="155"/>
      <c r="H77" s="155"/>
      <c r="K77" s="155"/>
    </row>
    <row r="78" spans="1:11" ht="33" hidden="1" customHeight="1" x14ac:dyDescent="0.25">
      <c r="A78" s="173"/>
      <c r="B78" s="46"/>
      <c r="C78" s="51"/>
      <c r="D78" s="51"/>
      <c r="E78" s="51"/>
      <c r="F78" s="29"/>
      <c r="G78" s="155"/>
      <c r="H78" s="155"/>
      <c r="K78" s="155"/>
    </row>
    <row r="79" spans="1:11" ht="36" hidden="1" customHeight="1" x14ac:dyDescent="0.25">
      <c r="A79" s="173"/>
      <c r="B79" s="20"/>
      <c r="C79" s="10"/>
      <c r="D79" s="10"/>
      <c r="E79" s="51"/>
      <c r="F79" s="29"/>
      <c r="G79" s="155"/>
      <c r="H79" s="155"/>
      <c r="K79" s="155"/>
    </row>
    <row r="80" spans="1:11" ht="35.450000000000003" hidden="1" customHeight="1" x14ac:dyDescent="0.25">
      <c r="A80" s="173"/>
      <c r="B80" s="20"/>
      <c r="C80" s="10"/>
      <c r="D80" s="10"/>
      <c r="E80" s="51"/>
      <c r="F80" s="29"/>
      <c r="G80" s="155"/>
      <c r="H80" s="155"/>
      <c r="K80" s="155"/>
    </row>
    <row r="81" spans="1:11" hidden="1" x14ac:dyDescent="0.25">
      <c r="A81" s="173"/>
      <c r="B81" s="46" t="s">
        <v>19</v>
      </c>
      <c r="C81" s="51">
        <f>C82</f>
        <v>0</v>
      </c>
      <c r="D81" s="51">
        <f t="shared" ref="D81:E81" si="12">D82</f>
        <v>0</v>
      </c>
      <c r="E81" s="51">
        <f t="shared" si="12"/>
        <v>0</v>
      </c>
      <c r="F81" s="29"/>
      <c r="G81" s="155"/>
      <c r="H81" s="155"/>
      <c r="K81" s="155"/>
    </row>
    <row r="82" spans="1:11" hidden="1" x14ac:dyDescent="0.25">
      <c r="A82" s="173"/>
      <c r="B82" s="20"/>
      <c r="C82" s="10"/>
      <c r="D82" s="53"/>
      <c r="E82" s="53"/>
      <c r="F82" s="29"/>
      <c r="G82" s="155"/>
      <c r="H82" s="155"/>
      <c r="K82" s="155"/>
    </row>
    <row r="83" spans="1:11" ht="78.75" x14ac:dyDescent="0.25">
      <c r="A83" s="173" t="s">
        <v>338</v>
      </c>
      <c r="B83" s="55" t="s">
        <v>339</v>
      </c>
      <c r="C83" s="49">
        <f>C84</f>
        <v>0</v>
      </c>
      <c r="D83" s="49">
        <f t="shared" ref="D83:E83" si="13">D84</f>
        <v>0</v>
      </c>
      <c r="E83" s="49">
        <f t="shared" si="13"/>
        <v>0</v>
      </c>
      <c r="F83" s="29"/>
      <c r="G83" s="155"/>
      <c r="H83" s="155"/>
      <c r="K83" s="155"/>
    </row>
    <row r="84" spans="1:11" x14ac:dyDescent="0.25">
      <c r="A84" s="173"/>
      <c r="B84" s="46" t="s">
        <v>258</v>
      </c>
      <c r="C84" s="51">
        <f>C85+C86</f>
        <v>0</v>
      </c>
      <c r="D84" s="51">
        <f t="shared" ref="D84:E84" si="14">D85+D86</f>
        <v>0</v>
      </c>
      <c r="E84" s="51">
        <f t="shared" si="14"/>
        <v>0</v>
      </c>
      <c r="F84" s="142"/>
      <c r="G84" s="155"/>
      <c r="H84" s="155"/>
      <c r="K84" s="155"/>
    </row>
    <row r="85" spans="1:11" ht="54.75" customHeight="1" x14ac:dyDescent="0.25">
      <c r="A85" s="173"/>
      <c r="B85" s="138" t="s">
        <v>340</v>
      </c>
      <c r="C85" s="136"/>
      <c r="D85" s="137"/>
      <c r="E85" s="137"/>
      <c r="F85" s="146" t="s">
        <v>409</v>
      </c>
      <c r="G85" s="155"/>
      <c r="H85" s="155"/>
      <c r="K85" s="155"/>
    </row>
    <row r="86" spans="1:11" hidden="1" x14ac:dyDescent="0.25">
      <c r="A86" s="173"/>
      <c r="B86" s="20"/>
      <c r="C86" s="10"/>
      <c r="D86" s="53"/>
      <c r="E86" s="53"/>
      <c r="F86" s="142"/>
      <c r="G86" s="155"/>
      <c r="H86" s="155"/>
      <c r="K86" s="155"/>
    </row>
    <row r="87" spans="1:11" ht="112.9" hidden="1" customHeight="1" x14ac:dyDescent="0.25">
      <c r="A87" s="173"/>
      <c r="B87" s="20"/>
      <c r="C87" s="10"/>
      <c r="D87" s="53"/>
      <c r="E87" s="53"/>
      <c r="F87" s="141"/>
      <c r="G87" s="155"/>
      <c r="H87" s="155"/>
      <c r="K87" s="155"/>
    </row>
    <row r="88" spans="1:11" ht="48.75" customHeight="1" x14ac:dyDescent="0.25">
      <c r="A88" s="173" t="s">
        <v>79</v>
      </c>
      <c r="B88" s="45" t="s">
        <v>197</v>
      </c>
      <c r="C88" s="16">
        <f>C89+C126+C140</f>
        <v>49088457</v>
      </c>
      <c r="D88" s="16">
        <f>D89+D126+D140</f>
        <v>0</v>
      </c>
      <c r="E88" s="16">
        <f>E89+E126+E140</f>
        <v>145212557</v>
      </c>
      <c r="F88" s="30"/>
      <c r="G88" s="155"/>
      <c r="H88" s="155"/>
      <c r="K88" s="155"/>
    </row>
    <row r="89" spans="1:11" ht="47.25" x14ac:dyDescent="0.25">
      <c r="A89" s="173" t="s">
        <v>80</v>
      </c>
      <c r="B89" s="45" t="s">
        <v>27</v>
      </c>
      <c r="C89" s="16">
        <f>C90+C122</f>
        <v>118792957</v>
      </c>
      <c r="D89" s="16">
        <f>D90+D122</f>
        <v>0</v>
      </c>
      <c r="E89" s="16">
        <f>E90+E122</f>
        <v>115717225</v>
      </c>
      <c r="F89" s="30"/>
      <c r="G89" s="155"/>
      <c r="H89" s="155"/>
      <c r="K89" s="155"/>
    </row>
    <row r="90" spans="1:11" x14ac:dyDescent="0.25">
      <c r="A90" s="173"/>
      <c r="B90" s="46" t="s">
        <v>28</v>
      </c>
      <c r="C90" s="11">
        <f>SUM(C91:C121)</f>
        <v>118792957</v>
      </c>
      <c r="D90" s="11">
        <f>SUM(D91:D121)</f>
        <v>0</v>
      </c>
      <c r="E90" s="11">
        <f>SUM(E91:E121)</f>
        <v>115717225</v>
      </c>
      <c r="F90" s="30"/>
      <c r="G90" s="155"/>
      <c r="H90" s="155"/>
      <c r="K90" s="155"/>
    </row>
    <row r="91" spans="1:11" ht="79.150000000000006" hidden="1" customHeight="1" x14ac:dyDescent="0.25">
      <c r="A91" s="173"/>
      <c r="B91" s="20"/>
      <c r="C91" s="56"/>
      <c r="D91" s="57"/>
      <c r="E91" s="8"/>
      <c r="F91" s="29"/>
      <c r="G91" s="155"/>
      <c r="H91" s="155"/>
      <c r="I91" s="155"/>
      <c r="K91" s="155"/>
    </row>
    <row r="92" spans="1:11" ht="31.5" x14ac:dyDescent="0.25">
      <c r="A92" s="173"/>
      <c r="B92" s="58" t="s">
        <v>314</v>
      </c>
      <c r="C92" s="59"/>
      <c r="D92" s="59"/>
      <c r="E92" s="8">
        <f>2862497+284000</f>
        <v>3146497</v>
      </c>
      <c r="F92" s="145" t="s">
        <v>348</v>
      </c>
      <c r="G92" s="155"/>
      <c r="H92" s="155"/>
      <c r="K92" s="155"/>
    </row>
    <row r="93" spans="1:11" ht="81" hidden="1" customHeight="1" x14ac:dyDescent="0.25">
      <c r="A93" s="173"/>
      <c r="B93" s="20"/>
      <c r="C93" s="56"/>
      <c r="D93" s="57"/>
      <c r="E93" s="56"/>
      <c r="F93" s="29"/>
      <c r="G93" s="155"/>
      <c r="H93" s="155"/>
      <c r="K93" s="155"/>
    </row>
    <row r="94" spans="1:11" ht="94.5" x14ac:dyDescent="0.25">
      <c r="A94" s="173"/>
      <c r="B94" s="9" t="s">
        <v>401</v>
      </c>
      <c r="C94" s="59"/>
      <c r="D94" s="59"/>
      <c r="E94" s="172">
        <v>27450792</v>
      </c>
      <c r="F94" s="145" t="s">
        <v>410</v>
      </c>
      <c r="G94" s="155"/>
      <c r="H94" s="155"/>
      <c r="K94" s="155"/>
    </row>
    <row r="95" spans="1:11" ht="47.25" x14ac:dyDescent="0.25">
      <c r="A95" s="173"/>
      <c r="B95" s="9" t="s">
        <v>313</v>
      </c>
      <c r="C95" s="59"/>
      <c r="D95" s="59"/>
      <c r="E95" s="172">
        <f>536526-115000</f>
        <v>421526</v>
      </c>
      <c r="F95" s="145" t="s">
        <v>348</v>
      </c>
      <c r="G95" s="155"/>
      <c r="H95" s="155"/>
      <c r="K95" s="155"/>
    </row>
    <row r="96" spans="1:11" ht="15.6" hidden="1" customHeight="1" x14ac:dyDescent="0.25">
      <c r="A96" s="173"/>
      <c r="B96" s="9"/>
      <c r="C96" s="59"/>
      <c r="D96" s="59"/>
      <c r="E96" s="170"/>
      <c r="F96" s="171"/>
      <c r="G96" s="155"/>
      <c r="H96" s="155"/>
      <c r="K96" s="155"/>
    </row>
    <row r="97" spans="1:11" ht="78.75" x14ac:dyDescent="0.25">
      <c r="A97" s="173"/>
      <c r="B97" s="9" t="s">
        <v>315</v>
      </c>
      <c r="C97" s="53">
        <v>-367543</v>
      </c>
      <c r="D97" s="57"/>
      <c r="E97" s="53">
        <v>150123</v>
      </c>
      <c r="F97" s="145" t="s">
        <v>348</v>
      </c>
      <c r="G97" s="155"/>
      <c r="H97" s="155"/>
      <c r="K97" s="155"/>
    </row>
    <row r="98" spans="1:11" ht="94.15" hidden="1" customHeight="1" x14ac:dyDescent="0.25">
      <c r="A98" s="173"/>
      <c r="B98" s="27"/>
      <c r="C98" s="51"/>
      <c r="D98" s="11"/>
      <c r="E98" s="51"/>
      <c r="F98" s="30"/>
      <c r="G98" s="155"/>
      <c r="H98" s="155"/>
      <c r="K98" s="155"/>
    </row>
    <row r="99" spans="1:11" ht="79.900000000000006" hidden="1" customHeight="1" x14ac:dyDescent="0.25">
      <c r="A99" s="173"/>
      <c r="B99" s="27"/>
      <c r="C99" s="51"/>
      <c r="D99" s="8"/>
      <c r="E99" s="51"/>
      <c r="F99" s="30"/>
      <c r="G99" s="155"/>
      <c r="H99" s="155"/>
      <c r="K99" s="155"/>
    </row>
    <row r="100" spans="1:11" ht="94.15" hidden="1" customHeight="1" x14ac:dyDescent="0.25">
      <c r="A100" s="173"/>
      <c r="B100" s="27"/>
      <c r="C100" s="51"/>
      <c r="D100" s="8"/>
      <c r="E100" s="51"/>
      <c r="F100" s="30"/>
      <c r="G100" s="155"/>
      <c r="H100" s="155"/>
      <c r="K100" s="155"/>
    </row>
    <row r="101" spans="1:11" ht="84" customHeight="1" x14ac:dyDescent="0.25">
      <c r="A101" s="173"/>
      <c r="B101" s="27" t="s">
        <v>316</v>
      </c>
      <c r="C101" s="51"/>
      <c r="D101" s="8"/>
      <c r="E101" s="10">
        <f>34990639-6558329</f>
        <v>28432310</v>
      </c>
      <c r="F101" s="30" t="s">
        <v>350</v>
      </c>
      <c r="G101" s="155"/>
      <c r="H101" s="155"/>
      <c r="K101" s="155"/>
    </row>
    <row r="102" spans="1:11" ht="113.45" hidden="1" customHeight="1" x14ac:dyDescent="0.25">
      <c r="A102" s="173"/>
      <c r="B102" s="27"/>
      <c r="C102" s="51"/>
      <c r="D102" s="11"/>
      <c r="E102" s="51"/>
      <c r="F102" s="30"/>
      <c r="G102" s="155"/>
      <c r="H102" s="155"/>
      <c r="K102" s="155"/>
    </row>
    <row r="103" spans="1:11" ht="31.5" x14ac:dyDescent="0.25">
      <c r="A103" s="173"/>
      <c r="B103" s="27" t="s">
        <v>317</v>
      </c>
      <c r="C103" s="51"/>
      <c r="D103" s="11"/>
      <c r="E103" s="10">
        <v>25474730</v>
      </c>
      <c r="F103" s="147" t="s">
        <v>352</v>
      </c>
      <c r="G103" s="155"/>
      <c r="H103" s="155"/>
      <c r="K103" s="155"/>
    </row>
    <row r="104" spans="1:11" ht="64.150000000000006" hidden="1" customHeight="1" x14ac:dyDescent="0.25">
      <c r="A104" s="173"/>
      <c r="B104" s="27"/>
      <c r="C104" s="51"/>
      <c r="D104" s="11"/>
      <c r="E104" s="51"/>
      <c r="F104" s="148"/>
      <c r="G104" s="155"/>
      <c r="H104" s="155"/>
      <c r="K104" s="155"/>
    </row>
    <row r="105" spans="1:11" hidden="1" x14ac:dyDescent="0.25">
      <c r="A105" s="173"/>
      <c r="B105" s="9"/>
      <c r="C105" s="51"/>
      <c r="D105" s="11"/>
      <c r="E105" s="51"/>
      <c r="F105" s="147"/>
      <c r="G105" s="155"/>
      <c r="H105" s="155"/>
      <c r="K105" s="155"/>
    </row>
    <row r="106" spans="1:11" ht="31.5" x14ac:dyDescent="0.25">
      <c r="A106" s="173"/>
      <c r="B106" s="27" t="s">
        <v>318</v>
      </c>
      <c r="C106" s="51"/>
      <c r="D106" s="11"/>
      <c r="E106" s="10">
        <v>3308335</v>
      </c>
      <c r="F106" s="147" t="s">
        <v>351</v>
      </c>
      <c r="G106" s="155"/>
      <c r="H106" s="155"/>
      <c r="K106" s="155"/>
    </row>
    <row r="107" spans="1:11" ht="63" x14ac:dyDescent="0.25">
      <c r="A107" s="173"/>
      <c r="B107" s="9" t="s">
        <v>319</v>
      </c>
      <c r="C107" s="51"/>
      <c r="D107" s="11"/>
      <c r="E107" s="10">
        <v>27332912</v>
      </c>
      <c r="F107" s="147" t="s">
        <v>411</v>
      </c>
      <c r="G107" s="155"/>
      <c r="H107" s="155"/>
      <c r="K107" s="155"/>
    </row>
    <row r="108" spans="1:11" hidden="1" x14ac:dyDescent="0.25">
      <c r="A108" s="173"/>
      <c r="B108" s="27"/>
      <c r="C108" s="51"/>
      <c r="D108" s="11"/>
      <c r="E108" s="51"/>
      <c r="F108" s="29"/>
      <c r="G108" s="155"/>
      <c r="H108" s="155"/>
      <c r="K108" s="155"/>
    </row>
    <row r="109" spans="1:11" ht="33.6" hidden="1" customHeight="1" x14ac:dyDescent="0.25">
      <c r="A109" s="173"/>
      <c r="B109" s="20"/>
      <c r="C109" s="11"/>
      <c r="D109" s="11"/>
      <c r="E109" s="11"/>
      <c r="F109" s="29"/>
      <c r="G109" s="155"/>
      <c r="H109" s="155"/>
      <c r="K109" s="155"/>
    </row>
    <row r="110" spans="1:11" ht="36" hidden="1" customHeight="1" x14ac:dyDescent="0.25">
      <c r="A110" s="173"/>
      <c r="B110" s="20"/>
      <c r="C110" s="60"/>
      <c r="D110" s="11"/>
      <c r="E110" s="11"/>
      <c r="F110" s="29"/>
      <c r="G110" s="155"/>
      <c r="H110" s="155"/>
      <c r="K110" s="155"/>
    </row>
    <row r="111" spans="1:11" ht="36.75" customHeight="1" x14ac:dyDescent="0.25">
      <c r="A111" s="173"/>
      <c r="B111" s="20"/>
      <c r="C111" s="53">
        <v>119160500</v>
      </c>
      <c r="D111" s="8"/>
      <c r="E111" s="11"/>
      <c r="F111" s="29" t="s">
        <v>353</v>
      </c>
      <c r="G111" s="155"/>
      <c r="H111" s="155"/>
      <c r="K111" s="155"/>
    </row>
    <row r="112" spans="1:11" ht="34.9" hidden="1" customHeight="1" x14ac:dyDescent="0.25">
      <c r="A112" s="173"/>
      <c r="B112" s="20"/>
      <c r="C112" s="8"/>
      <c r="D112" s="8"/>
      <c r="E112" s="8"/>
      <c r="F112" s="29"/>
      <c r="G112" s="155"/>
      <c r="H112" s="155"/>
      <c r="K112" s="155"/>
    </row>
    <row r="113" spans="1:11" ht="35.450000000000003" hidden="1" customHeight="1" x14ac:dyDescent="0.25">
      <c r="A113" s="173"/>
      <c r="B113" s="58"/>
      <c r="C113" s="60"/>
      <c r="D113" s="53"/>
      <c r="E113" s="60"/>
      <c r="F113" s="29"/>
      <c r="G113" s="155"/>
      <c r="H113" s="155"/>
      <c r="K113" s="155"/>
    </row>
    <row r="114" spans="1:11" ht="37.15" hidden="1" customHeight="1" x14ac:dyDescent="0.25">
      <c r="A114" s="173"/>
      <c r="B114" s="20"/>
      <c r="C114" s="8"/>
      <c r="D114" s="8"/>
      <c r="E114" s="8"/>
      <c r="F114" s="29"/>
      <c r="G114" s="155"/>
      <c r="H114" s="155"/>
      <c r="K114" s="155"/>
    </row>
    <row r="115" spans="1:11" ht="39" hidden="1" customHeight="1" x14ac:dyDescent="0.25">
      <c r="A115" s="173"/>
      <c r="B115" s="20"/>
      <c r="C115" s="8"/>
      <c r="D115" s="8"/>
      <c r="E115" s="8"/>
      <c r="F115" s="29"/>
      <c r="G115" s="155"/>
      <c r="H115" s="155"/>
      <c r="K115" s="155"/>
    </row>
    <row r="116" spans="1:11" ht="62.45" hidden="1" customHeight="1" x14ac:dyDescent="0.25">
      <c r="A116" s="173"/>
      <c r="B116" s="20"/>
      <c r="C116" s="8"/>
      <c r="D116" s="8"/>
      <c r="E116" s="8"/>
      <c r="F116" s="29"/>
      <c r="G116" s="155"/>
      <c r="H116" s="155"/>
      <c r="K116" s="155"/>
    </row>
    <row r="117" spans="1:11" hidden="1" x14ac:dyDescent="0.25">
      <c r="A117" s="173"/>
      <c r="B117" s="20"/>
      <c r="C117" s="8"/>
      <c r="D117" s="8"/>
      <c r="E117" s="8"/>
      <c r="F117" s="29"/>
      <c r="G117" s="155"/>
      <c r="H117" s="155"/>
      <c r="K117" s="155"/>
    </row>
    <row r="118" spans="1:11" ht="37.15" hidden="1" customHeight="1" x14ac:dyDescent="0.25">
      <c r="A118" s="173"/>
      <c r="B118" s="20"/>
      <c r="C118" s="8"/>
      <c r="D118" s="8"/>
      <c r="E118" s="8"/>
      <c r="F118" s="29"/>
      <c r="G118" s="155"/>
      <c r="H118" s="155"/>
      <c r="K118" s="155"/>
    </row>
    <row r="119" spans="1:11" ht="47.45" hidden="1" customHeight="1" x14ac:dyDescent="0.25">
      <c r="A119" s="173"/>
      <c r="B119" s="20"/>
      <c r="C119" s="8"/>
      <c r="D119" s="8"/>
      <c r="E119" s="8"/>
      <c r="F119" s="29"/>
      <c r="G119" s="155"/>
      <c r="H119" s="155"/>
      <c r="K119" s="155"/>
    </row>
    <row r="120" spans="1:11" ht="65.45" hidden="1" customHeight="1" x14ac:dyDescent="0.25">
      <c r="A120" s="173"/>
      <c r="B120" s="20"/>
      <c r="C120" s="8"/>
      <c r="D120" s="8"/>
      <c r="E120" s="8"/>
      <c r="F120" s="29"/>
      <c r="G120" s="155"/>
      <c r="H120" s="155"/>
      <c r="K120" s="155"/>
    </row>
    <row r="121" spans="1:11" ht="38.450000000000003" hidden="1" customHeight="1" x14ac:dyDescent="0.25">
      <c r="A121" s="173"/>
      <c r="B121" s="20"/>
      <c r="C121" s="8"/>
      <c r="D121" s="8"/>
      <c r="E121" s="8"/>
      <c r="F121" s="29"/>
      <c r="G121" s="155"/>
      <c r="H121" s="155"/>
      <c r="K121" s="155"/>
    </row>
    <row r="122" spans="1:11" hidden="1" x14ac:dyDescent="0.25">
      <c r="A122" s="173"/>
      <c r="B122" s="46" t="s">
        <v>258</v>
      </c>
      <c r="C122" s="61">
        <f>SUM(C123:C125)</f>
        <v>0</v>
      </c>
      <c r="D122" s="61">
        <f t="shared" ref="D122:E122" si="15">SUM(D123:D125)</f>
        <v>0</v>
      </c>
      <c r="E122" s="61">
        <f t="shared" si="15"/>
        <v>0</v>
      </c>
      <c r="F122" s="142"/>
      <c r="G122" s="155"/>
      <c r="H122" s="155"/>
      <c r="K122" s="155"/>
    </row>
    <row r="123" spans="1:11" hidden="1" x14ac:dyDescent="0.25">
      <c r="A123" s="173"/>
      <c r="B123" s="20"/>
      <c r="C123" s="62"/>
      <c r="D123" s="8"/>
      <c r="E123" s="8"/>
      <c r="F123" s="142"/>
      <c r="G123" s="155"/>
      <c r="H123" s="155"/>
      <c r="K123" s="155"/>
    </row>
    <row r="124" spans="1:11" hidden="1" x14ac:dyDescent="0.25">
      <c r="A124" s="173"/>
      <c r="B124" s="20"/>
      <c r="C124" s="8"/>
      <c r="D124" s="8"/>
      <c r="E124" s="8"/>
      <c r="F124" s="29"/>
      <c r="G124" s="155"/>
      <c r="H124" s="155"/>
      <c r="K124" s="155"/>
    </row>
    <row r="125" spans="1:11" hidden="1" x14ac:dyDescent="0.25">
      <c r="A125" s="173"/>
      <c r="B125" s="20"/>
      <c r="C125" s="8"/>
      <c r="D125" s="8"/>
      <c r="E125" s="8"/>
      <c r="F125" s="29"/>
      <c r="G125" s="155"/>
      <c r="H125" s="155"/>
      <c r="K125" s="155"/>
    </row>
    <row r="126" spans="1:11" ht="31.5" x14ac:dyDescent="0.25">
      <c r="A126" s="173" t="s">
        <v>148</v>
      </c>
      <c r="B126" s="45" t="s">
        <v>149</v>
      </c>
      <c r="C126" s="16">
        <f>C127+C136+C133</f>
        <v>-69704500</v>
      </c>
      <c r="D126" s="16">
        <f t="shared" ref="D126:E126" si="16">D127+D136+D133</f>
        <v>0</v>
      </c>
      <c r="E126" s="16">
        <f t="shared" si="16"/>
        <v>28470855</v>
      </c>
      <c r="F126" s="31"/>
      <c r="G126" s="155"/>
      <c r="H126" s="155"/>
      <c r="K126" s="155"/>
    </row>
    <row r="127" spans="1:11" hidden="1" x14ac:dyDescent="0.25">
      <c r="A127" s="173"/>
      <c r="B127" s="46" t="s">
        <v>28</v>
      </c>
      <c r="C127" s="11">
        <f>SUM(C128:C132)</f>
        <v>0</v>
      </c>
      <c r="D127" s="11">
        <f t="shared" ref="D127:E127" si="17">SUM(D128:D132)</f>
        <v>0</v>
      </c>
      <c r="E127" s="11">
        <f t="shared" si="17"/>
        <v>0</v>
      </c>
      <c r="F127" s="31"/>
      <c r="G127" s="155"/>
      <c r="H127" s="155"/>
      <c r="K127" s="155"/>
    </row>
    <row r="128" spans="1:11" ht="32.450000000000003" hidden="1" customHeight="1" x14ac:dyDescent="0.25">
      <c r="A128" s="173"/>
      <c r="B128" s="20"/>
      <c r="C128" s="8"/>
      <c r="D128" s="11"/>
      <c r="E128" s="11"/>
      <c r="F128" s="30"/>
      <c r="G128" s="156"/>
      <c r="H128" s="155"/>
      <c r="K128" s="155"/>
    </row>
    <row r="129" spans="1:11" hidden="1" x14ac:dyDescent="0.25">
      <c r="A129" s="173"/>
      <c r="B129" s="20"/>
      <c r="C129" s="8"/>
      <c r="D129" s="8"/>
      <c r="E129" s="8"/>
      <c r="F129" s="31"/>
      <c r="G129" s="155"/>
      <c r="H129" s="155"/>
      <c r="K129" s="155"/>
    </row>
    <row r="130" spans="1:11" hidden="1" x14ac:dyDescent="0.25">
      <c r="A130" s="173"/>
      <c r="B130" s="20"/>
      <c r="C130" s="8"/>
      <c r="D130" s="8"/>
      <c r="E130" s="11"/>
      <c r="F130" s="30"/>
      <c r="G130" s="155"/>
      <c r="H130" s="155"/>
      <c r="K130" s="155"/>
    </row>
    <row r="131" spans="1:11" hidden="1" x14ac:dyDescent="0.25">
      <c r="A131" s="173"/>
      <c r="B131" s="20"/>
      <c r="C131" s="8"/>
      <c r="D131" s="8"/>
      <c r="E131" s="8"/>
      <c r="F131" s="31"/>
      <c r="G131" s="155"/>
      <c r="H131" s="155"/>
      <c r="K131" s="155"/>
    </row>
    <row r="132" spans="1:11" hidden="1" x14ac:dyDescent="0.25">
      <c r="A132" s="173"/>
      <c r="B132" s="20"/>
      <c r="C132" s="8"/>
      <c r="D132" s="8"/>
      <c r="E132" s="8"/>
      <c r="F132" s="31"/>
      <c r="G132" s="155"/>
      <c r="H132" s="155"/>
      <c r="K132" s="155"/>
    </row>
    <row r="133" spans="1:11" ht="48.75" hidden="1" customHeight="1" x14ac:dyDescent="0.25">
      <c r="A133" s="173"/>
      <c r="B133" s="46" t="s">
        <v>72</v>
      </c>
      <c r="C133" s="11">
        <f>SUM(C134:C135)</f>
        <v>0</v>
      </c>
      <c r="D133" s="11">
        <f t="shared" ref="D133:E133" si="18">SUM(D134:D135)</f>
        <v>0</v>
      </c>
      <c r="E133" s="11">
        <f t="shared" si="18"/>
        <v>0</v>
      </c>
      <c r="F133" s="31"/>
      <c r="G133" s="155"/>
      <c r="H133" s="155"/>
      <c r="K133" s="155"/>
    </row>
    <row r="134" spans="1:11" hidden="1" x14ac:dyDescent="0.25">
      <c r="A134" s="173"/>
      <c r="B134" s="20"/>
      <c r="C134" s="11"/>
      <c r="D134" s="11"/>
      <c r="E134" s="11"/>
      <c r="F134" s="31"/>
      <c r="G134" s="155"/>
      <c r="H134" s="155"/>
      <c r="K134" s="155"/>
    </row>
    <row r="135" spans="1:11" hidden="1" x14ac:dyDescent="0.25">
      <c r="A135" s="173"/>
      <c r="B135" s="20"/>
      <c r="C135" s="8"/>
      <c r="D135" s="8"/>
      <c r="E135" s="8"/>
      <c r="F135" s="31"/>
      <c r="G135" s="155"/>
      <c r="H135" s="155"/>
      <c r="K135" s="155"/>
    </row>
    <row r="136" spans="1:11" x14ac:dyDescent="0.25">
      <c r="A136" s="173"/>
      <c r="B136" s="46" t="s">
        <v>258</v>
      </c>
      <c r="C136" s="11">
        <f>SUM(C137:C139)</f>
        <v>-69704500</v>
      </c>
      <c r="D136" s="11">
        <f t="shared" ref="D136:E136" si="19">SUM(D137:D139)</f>
        <v>0</v>
      </c>
      <c r="E136" s="11">
        <f t="shared" si="19"/>
        <v>28470855</v>
      </c>
      <c r="F136" s="31"/>
      <c r="G136" s="155"/>
      <c r="H136" s="155"/>
      <c r="K136" s="155"/>
    </row>
    <row r="137" spans="1:11" ht="63" x14ac:dyDescent="0.25">
      <c r="A137" s="173"/>
      <c r="B137" s="20" t="s">
        <v>275</v>
      </c>
      <c r="C137" s="8">
        <v>-69704500</v>
      </c>
      <c r="D137" s="8"/>
      <c r="E137" s="8">
        <v>28470855</v>
      </c>
      <c r="F137" s="149" t="s">
        <v>412</v>
      </c>
      <c r="G137" s="155"/>
      <c r="H137" s="155"/>
      <c r="I137" s="155"/>
      <c r="K137" s="155"/>
    </row>
    <row r="138" spans="1:11" hidden="1" x14ac:dyDescent="0.25">
      <c r="A138" s="173"/>
      <c r="B138" s="20"/>
      <c r="C138" s="8"/>
      <c r="D138" s="8"/>
      <c r="E138" s="8"/>
      <c r="F138" s="47"/>
      <c r="G138" s="155"/>
      <c r="H138" s="155"/>
      <c r="K138" s="155"/>
    </row>
    <row r="139" spans="1:11" hidden="1" x14ac:dyDescent="0.25">
      <c r="A139" s="173"/>
      <c r="B139" s="20"/>
      <c r="C139" s="11"/>
      <c r="D139" s="8"/>
      <c r="E139" s="8"/>
      <c r="F139" s="174"/>
      <c r="G139" s="155"/>
      <c r="H139" s="155"/>
      <c r="K139" s="155"/>
    </row>
    <row r="140" spans="1:11" ht="48" customHeight="1" x14ac:dyDescent="0.25">
      <c r="A140" s="173" t="s">
        <v>150</v>
      </c>
      <c r="B140" s="45" t="s">
        <v>265</v>
      </c>
      <c r="C140" s="16">
        <f>C141+C143+C149</f>
        <v>0</v>
      </c>
      <c r="D140" s="16">
        <f t="shared" ref="D140:E140" si="20">D141+D143+D149</f>
        <v>0</v>
      </c>
      <c r="E140" s="16">
        <f t="shared" si="20"/>
        <v>1024477</v>
      </c>
      <c r="F140" s="142"/>
      <c r="G140" s="155"/>
      <c r="H140" s="155"/>
      <c r="K140" s="155"/>
    </row>
    <row r="141" spans="1:11" hidden="1" x14ac:dyDescent="0.25">
      <c r="A141" s="63"/>
      <c r="B141" s="46" t="s">
        <v>28</v>
      </c>
      <c r="C141" s="11">
        <f>C142</f>
        <v>0</v>
      </c>
      <c r="D141" s="11">
        <f t="shared" ref="D141:E141" si="21">D142</f>
        <v>0</v>
      </c>
      <c r="E141" s="11">
        <f t="shared" si="21"/>
        <v>0</v>
      </c>
      <c r="F141" s="142"/>
      <c r="G141" s="155"/>
      <c r="H141" s="155"/>
      <c r="K141" s="155"/>
    </row>
    <row r="142" spans="1:11" hidden="1" x14ac:dyDescent="0.25">
      <c r="A142" s="63"/>
      <c r="B142" s="13"/>
      <c r="C142" s="11"/>
      <c r="D142" s="8"/>
      <c r="E142" s="8"/>
      <c r="F142" s="31"/>
      <c r="G142" s="155"/>
      <c r="H142" s="155"/>
      <c r="K142" s="155"/>
    </row>
    <row r="143" spans="1:11" x14ac:dyDescent="0.25">
      <c r="A143" s="63"/>
      <c r="B143" s="46" t="s">
        <v>258</v>
      </c>
      <c r="C143" s="60">
        <f t="shared" ref="C143:E143" si="22">SUM(C144:C148)</f>
        <v>0</v>
      </c>
      <c r="D143" s="60">
        <f t="shared" si="22"/>
        <v>0</v>
      </c>
      <c r="E143" s="60">
        <f t="shared" si="22"/>
        <v>1024477</v>
      </c>
      <c r="F143" s="31"/>
      <c r="G143" s="155"/>
      <c r="H143" s="155"/>
      <c r="K143" s="155"/>
    </row>
    <row r="144" spans="1:11" ht="49.9" customHeight="1" x14ac:dyDescent="0.25">
      <c r="A144" s="63"/>
      <c r="B144" s="20" t="s">
        <v>276</v>
      </c>
      <c r="C144" s="53"/>
      <c r="D144" s="53"/>
      <c r="E144" s="53">
        <v>1024477</v>
      </c>
      <c r="F144" s="145" t="s">
        <v>348</v>
      </c>
      <c r="G144" s="155"/>
      <c r="H144" s="155"/>
      <c r="K144" s="155"/>
    </row>
    <row r="145" spans="1:11" hidden="1" x14ac:dyDescent="0.25">
      <c r="A145" s="63"/>
      <c r="B145" s="20"/>
      <c r="C145" s="53"/>
      <c r="D145" s="53"/>
      <c r="E145" s="53"/>
      <c r="F145" s="31"/>
      <c r="G145" s="155"/>
      <c r="H145" s="155"/>
      <c r="K145" s="155"/>
    </row>
    <row r="146" spans="1:11" hidden="1" x14ac:dyDescent="0.25">
      <c r="A146" s="63"/>
      <c r="B146" s="20"/>
      <c r="C146" s="53"/>
      <c r="D146" s="53"/>
      <c r="E146" s="53"/>
      <c r="F146" s="31"/>
      <c r="G146" s="155"/>
      <c r="H146" s="155"/>
      <c r="K146" s="155"/>
    </row>
    <row r="147" spans="1:11" hidden="1" x14ac:dyDescent="0.25">
      <c r="A147" s="63"/>
      <c r="B147" s="20"/>
      <c r="C147" s="53"/>
      <c r="D147" s="53"/>
      <c r="E147" s="53"/>
      <c r="F147" s="31"/>
      <c r="G147" s="155"/>
      <c r="H147" s="155"/>
      <c r="K147" s="155"/>
    </row>
    <row r="148" spans="1:11" hidden="1" x14ac:dyDescent="0.25">
      <c r="A148" s="63"/>
      <c r="B148" s="20"/>
      <c r="C148" s="53"/>
      <c r="D148" s="53"/>
      <c r="E148" s="53"/>
      <c r="F148" s="31"/>
      <c r="G148" s="155"/>
      <c r="H148" s="155"/>
      <c r="K148" s="155"/>
    </row>
    <row r="149" spans="1:11" ht="31.5" hidden="1" x14ac:dyDescent="0.25">
      <c r="A149" s="63"/>
      <c r="B149" s="64" t="s">
        <v>15</v>
      </c>
      <c r="C149" s="60">
        <f t="shared" ref="C149:E149" si="23">SUM(C150:C154)</f>
        <v>0</v>
      </c>
      <c r="D149" s="60">
        <f t="shared" si="23"/>
        <v>0</v>
      </c>
      <c r="E149" s="60">
        <f t="shared" si="23"/>
        <v>0</v>
      </c>
      <c r="F149" s="31"/>
      <c r="G149" s="155"/>
      <c r="H149" s="155"/>
      <c r="K149" s="155"/>
    </row>
    <row r="150" spans="1:11" hidden="1" x14ac:dyDescent="0.25">
      <c r="A150" s="63"/>
      <c r="B150" s="22"/>
      <c r="C150" s="53"/>
      <c r="D150" s="53"/>
      <c r="E150" s="53"/>
      <c r="F150" s="174"/>
      <c r="G150" s="155"/>
      <c r="H150" s="155"/>
      <c r="K150" s="155"/>
    </row>
    <row r="151" spans="1:11" hidden="1" x14ac:dyDescent="0.25">
      <c r="A151" s="63"/>
      <c r="B151" s="65"/>
      <c r="C151" s="53"/>
      <c r="D151" s="53"/>
      <c r="E151" s="53"/>
      <c r="F151" s="142"/>
      <c r="G151" s="155"/>
      <c r="H151" s="155"/>
      <c r="K151" s="155"/>
    </row>
    <row r="152" spans="1:11" hidden="1" x14ac:dyDescent="0.25">
      <c r="A152" s="63"/>
      <c r="B152" s="65"/>
      <c r="C152" s="53"/>
      <c r="D152" s="53"/>
      <c r="E152" s="53"/>
      <c r="F152" s="29"/>
      <c r="G152" s="155"/>
      <c r="H152" s="155"/>
      <c r="K152" s="155"/>
    </row>
    <row r="153" spans="1:11" hidden="1" x14ac:dyDescent="0.25">
      <c r="A153" s="63"/>
      <c r="B153" s="20"/>
      <c r="C153" s="53"/>
      <c r="D153" s="53"/>
      <c r="E153" s="53"/>
      <c r="F153" s="29"/>
      <c r="G153" s="155"/>
      <c r="H153" s="155"/>
      <c r="K153" s="155"/>
    </row>
    <row r="154" spans="1:11" hidden="1" x14ac:dyDescent="0.25">
      <c r="A154" s="63"/>
      <c r="B154" s="20"/>
      <c r="C154" s="53"/>
      <c r="D154" s="53"/>
      <c r="E154" s="53"/>
      <c r="F154" s="29"/>
      <c r="G154" s="155"/>
      <c r="H154" s="155"/>
      <c r="K154" s="155"/>
    </row>
    <row r="155" spans="1:11" ht="31.5" x14ac:dyDescent="0.25">
      <c r="A155" s="173" t="s">
        <v>81</v>
      </c>
      <c r="B155" s="66" t="s">
        <v>29</v>
      </c>
      <c r="C155" s="16">
        <f>C156+C200+C221</f>
        <v>167541091</v>
      </c>
      <c r="D155" s="16">
        <f>D156+D200+D221</f>
        <v>0</v>
      </c>
      <c r="E155" s="16">
        <f>E156+E200+E221</f>
        <v>120772192</v>
      </c>
      <c r="F155" s="174"/>
      <c r="G155" s="155"/>
      <c r="H155" s="155"/>
      <c r="K155" s="155"/>
    </row>
    <row r="156" spans="1:11" ht="31.5" x14ac:dyDescent="0.25">
      <c r="A156" s="173" t="s">
        <v>82</v>
      </c>
      <c r="B156" s="66" t="s">
        <v>198</v>
      </c>
      <c r="C156" s="16">
        <f>C157</f>
        <v>112497491</v>
      </c>
      <c r="D156" s="16">
        <f t="shared" ref="D156:E156" si="24">D157</f>
        <v>0</v>
      </c>
      <c r="E156" s="16">
        <f t="shared" si="24"/>
        <v>120115575</v>
      </c>
      <c r="F156" s="30"/>
      <c r="G156" s="155"/>
      <c r="H156" s="155"/>
      <c r="K156" s="155"/>
    </row>
    <row r="157" spans="1:11" ht="31.5" x14ac:dyDescent="0.25">
      <c r="A157" s="173"/>
      <c r="B157" s="64" t="s">
        <v>30</v>
      </c>
      <c r="C157" s="11">
        <f>SUM(C158:C199)</f>
        <v>112497491</v>
      </c>
      <c r="D157" s="11">
        <f>SUM(D158:D199)</f>
        <v>0</v>
      </c>
      <c r="E157" s="11">
        <f>SUM(E158:E199)</f>
        <v>120115575</v>
      </c>
      <c r="F157" s="30"/>
      <c r="G157" s="155"/>
      <c r="H157" s="155"/>
      <c r="K157" s="155"/>
    </row>
    <row r="158" spans="1:11" ht="49.9" hidden="1" customHeight="1" x14ac:dyDescent="0.25">
      <c r="A158" s="173"/>
      <c r="B158" s="9"/>
      <c r="C158" s="8"/>
      <c r="D158" s="8"/>
      <c r="E158" s="8"/>
      <c r="F158" s="174"/>
      <c r="H158" s="155"/>
      <c r="I158" s="157"/>
      <c r="K158" s="155"/>
    </row>
    <row r="159" spans="1:11" ht="47.25" x14ac:dyDescent="0.25">
      <c r="A159" s="173"/>
      <c r="B159" s="9" t="s">
        <v>288</v>
      </c>
      <c r="C159" s="8"/>
      <c r="D159" s="8"/>
      <c r="E159" s="8">
        <f>2000000-980810</f>
        <v>1019190</v>
      </c>
      <c r="F159" s="174" t="s">
        <v>354</v>
      </c>
      <c r="G159" s="155"/>
      <c r="H159" s="155"/>
      <c r="K159" s="155"/>
    </row>
    <row r="160" spans="1:11" ht="76.900000000000006" hidden="1" customHeight="1" x14ac:dyDescent="0.25">
      <c r="A160" s="173"/>
      <c r="B160" s="9"/>
      <c r="C160" s="8"/>
      <c r="D160" s="8"/>
      <c r="E160" s="8"/>
      <c r="F160" s="174"/>
      <c r="G160" s="155"/>
      <c r="H160" s="155"/>
      <c r="K160" s="155"/>
    </row>
    <row r="161" spans="1:11" ht="78.75" x14ac:dyDescent="0.25">
      <c r="A161" s="173"/>
      <c r="B161" s="9" t="s">
        <v>289</v>
      </c>
      <c r="C161" s="8"/>
      <c r="D161" s="8"/>
      <c r="E161" s="8">
        <v>55930</v>
      </c>
      <c r="F161" s="174" t="s">
        <v>355</v>
      </c>
      <c r="G161" s="155"/>
      <c r="H161" s="155"/>
      <c r="K161" s="155"/>
    </row>
    <row r="162" spans="1:11" ht="67.150000000000006" customHeight="1" x14ac:dyDescent="0.25">
      <c r="A162" s="173"/>
      <c r="B162" s="9" t="s">
        <v>290</v>
      </c>
      <c r="C162" s="8">
        <v>-368300</v>
      </c>
      <c r="D162" s="8"/>
      <c r="E162" s="8">
        <v>923323</v>
      </c>
      <c r="F162" s="174" t="s">
        <v>355</v>
      </c>
      <c r="G162" s="155"/>
      <c r="H162" s="155"/>
      <c r="K162" s="155"/>
    </row>
    <row r="163" spans="1:11" ht="51" hidden="1" customHeight="1" x14ac:dyDescent="0.25">
      <c r="A163" s="173"/>
      <c r="B163" s="9"/>
      <c r="C163" s="8"/>
      <c r="D163" s="8"/>
      <c r="E163" s="8"/>
      <c r="F163" s="174" t="s">
        <v>354</v>
      </c>
      <c r="G163" s="155"/>
      <c r="H163" s="155"/>
      <c r="K163" s="155"/>
    </row>
    <row r="164" spans="1:11" ht="47.25" x14ac:dyDescent="0.25">
      <c r="A164" s="173"/>
      <c r="B164" s="9" t="s">
        <v>299</v>
      </c>
      <c r="C164" s="8"/>
      <c r="D164" s="8"/>
      <c r="E164" s="8">
        <v>532000</v>
      </c>
      <c r="F164" s="174" t="s">
        <v>356</v>
      </c>
      <c r="G164" s="155"/>
      <c r="H164" s="155"/>
      <c r="K164" s="155"/>
    </row>
    <row r="165" spans="1:11" ht="54.75" customHeight="1" x14ac:dyDescent="0.25">
      <c r="A165" s="173"/>
      <c r="B165" s="9" t="s">
        <v>300</v>
      </c>
      <c r="C165" s="8"/>
      <c r="D165" s="8"/>
      <c r="E165" s="8">
        <v>29036</v>
      </c>
      <c r="F165" s="174" t="s">
        <v>357</v>
      </c>
      <c r="G165" s="155"/>
      <c r="H165" s="155"/>
      <c r="K165" s="155"/>
    </row>
    <row r="166" spans="1:11" ht="34.9" customHeight="1" x14ac:dyDescent="0.25">
      <c r="A166" s="173"/>
      <c r="B166" s="9" t="s">
        <v>301</v>
      </c>
      <c r="C166" s="8"/>
      <c r="D166" s="11"/>
      <c r="E166" s="8">
        <v>127700</v>
      </c>
      <c r="F166" s="174" t="s">
        <v>357</v>
      </c>
      <c r="G166" s="155"/>
      <c r="H166" s="155"/>
      <c r="K166" s="155"/>
    </row>
    <row r="167" spans="1:11" ht="47.25" x14ac:dyDescent="0.25">
      <c r="A167" s="173"/>
      <c r="B167" s="9" t="s">
        <v>302</v>
      </c>
      <c r="C167" s="8"/>
      <c r="D167" s="8"/>
      <c r="E167" s="8">
        <v>425198</v>
      </c>
      <c r="F167" s="174" t="s">
        <v>358</v>
      </c>
      <c r="G167" s="155"/>
      <c r="H167" s="155"/>
      <c r="K167" s="155"/>
    </row>
    <row r="168" spans="1:11" ht="78" customHeight="1" x14ac:dyDescent="0.25">
      <c r="A168" s="173"/>
      <c r="B168" s="9" t="s">
        <v>413</v>
      </c>
      <c r="C168" s="8">
        <v>144100700</v>
      </c>
      <c r="D168" s="8"/>
      <c r="E168" s="8"/>
      <c r="F168" s="174" t="s">
        <v>435</v>
      </c>
      <c r="G168" s="155"/>
      <c r="H168" s="155"/>
      <c r="K168" s="155"/>
    </row>
    <row r="169" spans="1:11" ht="81" hidden="1" customHeight="1" x14ac:dyDescent="0.25">
      <c r="A169" s="173"/>
      <c r="B169" s="9"/>
      <c r="C169" s="8"/>
      <c r="D169" s="8"/>
      <c r="E169" s="8"/>
      <c r="F169" s="174"/>
      <c r="G169" s="155"/>
      <c r="H169" s="155"/>
      <c r="K169" s="155"/>
    </row>
    <row r="170" spans="1:11" ht="79.150000000000006" hidden="1" customHeight="1" x14ac:dyDescent="0.25">
      <c r="A170" s="173"/>
      <c r="B170" s="9"/>
      <c r="C170" s="8"/>
      <c r="D170" s="8"/>
      <c r="E170" s="8"/>
      <c r="F170" s="174"/>
      <c r="G170" s="155"/>
      <c r="H170" s="155"/>
      <c r="K170" s="155"/>
    </row>
    <row r="171" spans="1:11" ht="96.6" hidden="1" customHeight="1" x14ac:dyDescent="0.25">
      <c r="A171" s="173"/>
      <c r="B171" s="9"/>
      <c r="C171" s="8"/>
      <c r="D171" s="8"/>
      <c r="E171" s="8"/>
      <c r="F171" s="174"/>
      <c r="G171" s="155"/>
      <c r="H171" s="155"/>
      <c r="K171" s="155"/>
    </row>
    <row r="172" spans="1:11" ht="15.75" hidden="1" customHeight="1" x14ac:dyDescent="0.25">
      <c r="A172" s="173"/>
      <c r="B172" s="9"/>
      <c r="C172" s="8"/>
      <c r="D172" s="8"/>
      <c r="E172" s="8"/>
      <c r="F172" s="174"/>
      <c r="G172" s="155"/>
      <c r="H172" s="155"/>
      <c r="K172" s="155"/>
    </row>
    <row r="173" spans="1:11" ht="47.25" x14ac:dyDescent="0.25">
      <c r="A173" s="173"/>
      <c r="B173" s="9" t="s">
        <v>360</v>
      </c>
      <c r="C173" s="8"/>
      <c r="D173" s="8"/>
      <c r="E173" s="8">
        <f>59600000+3000000</f>
        <v>62600000</v>
      </c>
      <c r="F173" s="174" t="s">
        <v>359</v>
      </c>
      <c r="G173" s="155"/>
      <c r="H173" s="155"/>
      <c r="K173" s="155"/>
    </row>
    <row r="174" spans="1:11" hidden="1" x14ac:dyDescent="0.25">
      <c r="A174" s="173"/>
      <c r="B174" s="9"/>
      <c r="C174" s="8"/>
      <c r="D174" s="8"/>
      <c r="E174" s="8"/>
      <c r="F174" s="174"/>
      <c r="G174" s="155"/>
      <c r="H174" s="155"/>
      <c r="K174" s="155"/>
    </row>
    <row r="175" spans="1:11" hidden="1" x14ac:dyDescent="0.25">
      <c r="A175" s="173"/>
      <c r="B175" s="9"/>
      <c r="C175" s="8"/>
      <c r="D175" s="8"/>
      <c r="E175" s="8"/>
      <c r="F175" s="174"/>
      <c r="G175" s="155"/>
      <c r="H175" s="155"/>
      <c r="K175" s="155"/>
    </row>
    <row r="176" spans="1:11" ht="84.75" customHeight="1" x14ac:dyDescent="0.25">
      <c r="A176" s="173"/>
      <c r="B176" s="9" t="s">
        <v>320</v>
      </c>
      <c r="C176" s="8"/>
      <c r="D176" s="8"/>
      <c r="E176" s="8">
        <v>12287</v>
      </c>
      <c r="F176" s="174" t="s">
        <v>361</v>
      </c>
      <c r="G176" s="155"/>
      <c r="H176" s="155"/>
      <c r="K176" s="155"/>
    </row>
    <row r="177" spans="1:11" ht="47.25" x14ac:dyDescent="0.25">
      <c r="A177" s="173"/>
      <c r="B177" s="9" t="s">
        <v>321</v>
      </c>
      <c r="C177" s="8"/>
      <c r="D177" s="8"/>
      <c r="E177" s="8">
        <v>95400</v>
      </c>
      <c r="F177" s="174" t="s">
        <v>362</v>
      </c>
      <c r="G177" s="155"/>
      <c r="H177" s="155"/>
      <c r="K177" s="155"/>
    </row>
    <row r="178" spans="1:11" ht="31.5" x14ac:dyDescent="0.25">
      <c r="A178" s="173"/>
      <c r="B178" s="9" t="s">
        <v>322</v>
      </c>
      <c r="C178" s="8"/>
      <c r="D178" s="8"/>
      <c r="E178" s="8">
        <v>193</v>
      </c>
      <c r="F178" s="174" t="s">
        <v>363</v>
      </c>
      <c r="G178" s="155"/>
      <c r="H178" s="155"/>
      <c r="K178" s="155"/>
    </row>
    <row r="179" spans="1:11" ht="110.25" x14ac:dyDescent="0.25">
      <c r="A179" s="173"/>
      <c r="B179" s="9" t="s">
        <v>323</v>
      </c>
      <c r="C179" s="8">
        <v>-31552900</v>
      </c>
      <c r="D179" s="8"/>
      <c r="E179" s="8"/>
      <c r="F179" s="174" t="s">
        <v>437</v>
      </c>
      <c r="G179" s="155"/>
      <c r="H179" s="155"/>
      <c r="K179" s="155"/>
    </row>
    <row r="180" spans="1:11" hidden="1" x14ac:dyDescent="0.25">
      <c r="A180" s="173"/>
      <c r="B180" s="9"/>
      <c r="C180" s="8"/>
      <c r="D180" s="8"/>
      <c r="E180" s="8"/>
      <c r="F180" s="174"/>
      <c r="G180" s="155"/>
      <c r="H180" s="155"/>
      <c r="K180" s="155"/>
    </row>
    <row r="181" spans="1:11" ht="96" customHeight="1" x14ac:dyDescent="0.25">
      <c r="A181" s="173"/>
      <c r="B181" s="9" t="s">
        <v>324</v>
      </c>
      <c r="C181" s="8">
        <f>502190+824684</f>
        <v>1326874</v>
      </c>
      <c r="D181" s="8"/>
      <c r="E181" s="8"/>
      <c r="F181" s="174" t="s">
        <v>414</v>
      </c>
      <c r="G181" s="155"/>
      <c r="H181" s="155"/>
      <c r="K181" s="155"/>
    </row>
    <row r="182" spans="1:11" ht="94.9" hidden="1" customHeight="1" x14ac:dyDescent="0.25">
      <c r="A182" s="173"/>
      <c r="B182" s="9"/>
      <c r="C182" s="8"/>
      <c r="D182" s="8"/>
      <c r="E182" s="8"/>
      <c r="F182" s="174"/>
      <c r="G182" s="155"/>
      <c r="H182" s="155"/>
      <c r="K182" s="155"/>
    </row>
    <row r="183" spans="1:11" ht="95.45" hidden="1" customHeight="1" x14ac:dyDescent="0.25">
      <c r="A183" s="173"/>
      <c r="B183" s="9"/>
      <c r="C183" s="8"/>
      <c r="D183" s="8"/>
      <c r="E183" s="8"/>
      <c r="F183" s="174"/>
      <c r="G183" s="155"/>
      <c r="H183" s="155"/>
      <c r="K183" s="155"/>
    </row>
    <row r="184" spans="1:11" ht="35.450000000000003" customHeight="1" x14ac:dyDescent="0.25">
      <c r="A184" s="173"/>
      <c r="B184" s="9" t="s">
        <v>325</v>
      </c>
      <c r="C184" s="8"/>
      <c r="D184" s="8"/>
      <c r="E184" s="8">
        <f>17300000+5340079</f>
        <v>22640079</v>
      </c>
      <c r="F184" s="174" t="s">
        <v>436</v>
      </c>
      <c r="G184" s="155"/>
      <c r="H184" s="155"/>
      <c r="K184" s="155"/>
    </row>
    <row r="185" spans="1:11" ht="51" hidden="1" customHeight="1" x14ac:dyDescent="0.25">
      <c r="A185" s="173"/>
      <c r="B185" s="9"/>
      <c r="C185" s="8"/>
      <c r="D185" s="8"/>
      <c r="E185" s="8"/>
      <c r="F185" s="174"/>
      <c r="G185" s="155"/>
      <c r="H185" s="155"/>
      <c r="K185" s="155"/>
    </row>
    <row r="186" spans="1:11" ht="78.75" x14ac:dyDescent="0.25">
      <c r="A186" s="173"/>
      <c r="B186" s="9" t="s">
        <v>326</v>
      </c>
      <c r="C186" s="8"/>
      <c r="D186" s="8"/>
      <c r="E186" s="8">
        <v>4450000</v>
      </c>
      <c r="F186" s="174" t="s">
        <v>364</v>
      </c>
      <c r="G186" s="155"/>
      <c r="H186" s="155"/>
      <c r="K186" s="155"/>
    </row>
    <row r="187" spans="1:11" ht="32.450000000000003" customHeight="1" x14ac:dyDescent="0.25">
      <c r="A187" s="173"/>
      <c r="B187" s="9" t="s">
        <v>327</v>
      </c>
      <c r="C187" s="8"/>
      <c r="D187" s="8"/>
      <c r="E187" s="8">
        <v>19090000</v>
      </c>
      <c r="F187" s="174" t="s">
        <v>365</v>
      </c>
      <c r="G187" s="155"/>
      <c r="H187" s="155"/>
      <c r="K187" s="155"/>
    </row>
    <row r="188" spans="1:11" ht="79.900000000000006" customHeight="1" x14ac:dyDescent="0.25">
      <c r="A188" s="173"/>
      <c r="B188" s="9" t="s">
        <v>328</v>
      </c>
      <c r="C188" s="8">
        <v>-1100000</v>
      </c>
      <c r="D188" s="8"/>
      <c r="E188" s="8"/>
      <c r="F188" s="174" t="s">
        <v>415</v>
      </c>
      <c r="G188" s="155"/>
      <c r="H188" s="155"/>
      <c r="K188" s="155"/>
    </row>
    <row r="189" spans="1:11" ht="101.45" hidden="1" customHeight="1" x14ac:dyDescent="0.25">
      <c r="A189" s="173"/>
      <c r="B189" s="9"/>
      <c r="C189" s="8"/>
      <c r="D189" s="8"/>
      <c r="E189" s="8"/>
      <c r="F189" s="174"/>
      <c r="G189" s="155"/>
      <c r="H189" s="155"/>
      <c r="K189" s="155"/>
    </row>
    <row r="190" spans="1:11" ht="31.5" x14ac:dyDescent="0.25">
      <c r="A190" s="173"/>
      <c r="B190" s="9" t="s">
        <v>366</v>
      </c>
      <c r="C190" s="8"/>
      <c r="D190" s="8"/>
      <c r="E190" s="8">
        <f>1359565+1465+1921819+1384426+277797+1359650+128028</f>
        <v>6432750</v>
      </c>
      <c r="F190" s="150" t="s">
        <v>348</v>
      </c>
      <c r="G190" s="155"/>
      <c r="H190" s="155"/>
      <c r="K190" s="155"/>
    </row>
    <row r="191" spans="1:11" ht="109.9" hidden="1" customHeight="1" x14ac:dyDescent="0.25">
      <c r="A191" s="173"/>
      <c r="B191" s="9"/>
      <c r="C191" s="8"/>
      <c r="D191" s="8"/>
      <c r="E191" s="8"/>
      <c r="F191" s="174"/>
      <c r="G191" s="155"/>
      <c r="H191" s="155"/>
      <c r="K191" s="155"/>
    </row>
    <row r="192" spans="1:11" ht="65.45" hidden="1" customHeight="1" x14ac:dyDescent="0.25">
      <c r="A192" s="173"/>
      <c r="B192" s="9"/>
      <c r="C192" s="8"/>
      <c r="D192" s="8"/>
      <c r="E192" s="8"/>
      <c r="F192" s="174"/>
      <c r="G192" s="155"/>
      <c r="H192" s="155"/>
      <c r="K192" s="155"/>
    </row>
    <row r="193" spans="1:11" hidden="1" x14ac:dyDescent="0.25">
      <c r="A193" s="173"/>
      <c r="B193" s="9"/>
      <c r="C193" s="8"/>
      <c r="D193" s="8"/>
      <c r="E193" s="8"/>
      <c r="F193" s="174"/>
      <c r="G193" s="155"/>
      <c r="H193" s="155"/>
      <c r="K193" s="155"/>
    </row>
    <row r="194" spans="1:11" ht="70.5" customHeight="1" x14ac:dyDescent="0.25">
      <c r="A194" s="173"/>
      <c r="B194" s="9" t="s">
        <v>329</v>
      </c>
      <c r="C194" s="8">
        <v>8500</v>
      </c>
      <c r="D194" s="8"/>
      <c r="E194" s="8"/>
      <c r="F194" s="174" t="s">
        <v>367</v>
      </c>
      <c r="G194" s="155"/>
      <c r="H194" s="155"/>
      <c r="K194" s="155"/>
    </row>
    <row r="195" spans="1:11" ht="63" x14ac:dyDescent="0.25">
      <c r="A195" s="173"/>
      <c r="B195" s="9" t="s">
        <v>330</v>
      </c>
      <c r="C195" s="8">
        <v>82617</v>
      </c>
      <c r="D195" s="8"/>
      <c r="E195" s="8"/>
      <c r="F195" s="174" t="s">
        <v>368</v>
      </c>
      <c r="G195" s="155"/>
      <c r="H195" s="155"/>
      <c r="K195" s="155"/>
    </row>
    <row r="196" spans="1:11" ht="31.5" x14ac:dyDescent="0.25">
      <c r="A196" s="173"/>
      <c r="B196" s="9" t="s">
        <v>331</v>
      </c>
      <c r="C196" s="8"/>
      <c r="D196" s="8"/>
      <c r="E196" s="8">
        <f>15400+1300000+200000+167089</f>
        <v>1682489</v>
      </c>
      <c r="F196" s="174" t="s">
        <v>369</v>
      </c>
      <c r="G196" s="155"/>
      <c r="H196" s="155"/>
      <c r="K196" s="155"/>
    </row>
    <row r="197" spans="1:11" ht="48.6" hidden="1" customHeight="1" x14ac:dyDescent="0.25">
      <c r="A197" s="173"/>
      <c r="B197" s="9"/>
      <c r="C197" s="8"/>
      <c r="D197" s="8"/>
      <c r="E197" s="8"/>
      <c r="F197" s="174"/>
      <c r="G197" s="155"/>
      <c r="H197" s="155"/>
      <c r="K197" s="155"/>
    </row>
    <row r="198" spans="1:11" ht="54" hidden="1" customHeight="1" x14ac:dyDescent="0.25">
      <c r="A198" s="173"/>
      <c r="B198" s="9"/>
      <c r="C198" s="8"/>
      <c r="D198" s="8"/>
      <c r="E198" s="8"/>
      <c r="F198" s="174"/>
      <c r="G198" s="155"/>
      <c r="H198" s="155"/>
      <c r="K198" s="155"/>
    </row>
    <row r="199" spans="1:11" ht="49.9" hidden="1" customHeight="1" x14ac:dyDescent="0.25">
      <c r="A199" s="173"/>
      <c r="B199" s="9"/>
      <c r="C199" s="8"/>
      <c r="D199" s="8"/>
      <c r="E199" s="8"/>
      <c r="F199" s="174"/>
      <c r="G199" s="155"/>
      <c r="H199" s="155"/>
      <c r="K199" s="155"/>
    </row>
    <row r="200" spans="1:11" x14ac:dyDescent="0.25">
      <c r="A200" s="173" t="s">
        <v>83</v>
      </c>
      <c r="B200" s="67" t="s">
        <v>199</v>
      </c>
      <c r="C200" s="16">
        <f>C201+C203+C208+C219+C205</f>
        <v>0</v>
      </c>
      <c r="D200" s="16">
        <f t="shared" ref="D200:E200" si="25">D201+D203+D208+D219+D205</f>
        <v>0</v>
      </c>
      <c r="E200" s="16">
        <f t="shared" si="25"/>
        <v>101922</v>
      </c>
      <c r="F200" s="30"/>
      <c r="G200" s="155"/>
      <c r="H200" s="155"/>
      <c r="K200" s="155"/>
    </row>
    <row r="201" spans="1:11" ht="31.5" hidden="1" x14ac:dyDescent="0.25">
      <c r="A201" s="173"/>
      <c r="B201" s="46" t="s">
        <v>267</v>
      </c>
      <c r="C201" s="11">
        <f>C202</f>
        <v>0</v>
      </c>
      <c r="D201" s="11">
        <f t="shared" ref="D201:E201" si="26">D202</f>
        <v>0</v>
      </c>
      <c r="E201" s="11">
        <f t="shared" si="26"/>
        <v>0</v>
      </c>
      <c r="F201" s="30"/>
      <c r="G201" s="155"/>
      <c r="H201" s="155"/>
      <c r="K201" s="155"/>
    </row>
    <row r="202" spans="1:11" hidden="1" x14ac:dyDescent="0.25">
      <c r="A202" s="173"/>
      <c r="B202" s="68"/>
      <c r="C202" s="8"/>
      <c r="D202" s="8"/>
      <c r="E202" s="8"/>
      <c r="F202" s="174"/>
      <c r="G202" s="155"/>
      <c r="H202" s="155"/>
      <c r="K202" s="155"/>
    </row>
    <row r="203" spans="1:11" x14ac:dyDescent="0.25">
      <c r="A203" s="173"/>
      <c r="B203" s="68" t="s">
        <v>2</v>
      </c>
      <c r="C203" s="11">
        <f>C204</f>
        <v>0</v>
      </c>
      <c r="D203" s="11">
        <f t="shared" ref="D203:E203" si="27">D204</f>
        <v>0</v>
      </c>
      <c r="E203" s="11">
        <f t="shared" si="27"/>
        <v>25000</v>
      </c>
      <c r="F203" s="174"/>
      <c r="G203" s="155"/>
      <c r="H203" s="155"/>
      <c r="K203" s="155"/>
    </row>
    <row r="204" spans="1:11" x14ac:dyDescent="0.25">
      <c r="A204" s="173"/>
      <c r="B204" s="52"/>
      <c r="C204" s="8"/>
      <c r="D204" s="8"/>
      <c r="E204" s="8">
        <v>25000</v>
      </c>
      <c r="F204" s="174" t="s">
        <v>394</v>
      </c>
      <c r="G204" s="155"/>
      <c r="H204" s="155"/>
      <c r="K204" s="155"/>
    </row>
    <row r="205" spans="1:11" hidden="1" x14ac:dyDescent="0.25">
      <c r="A205" s="173"/>
      <c r="B205" s="68" t="s">
        <v>28</v>
      </c>
      <c r="C205" s="11">
        <f>C206+C207</f>
        <v>0</v>
      </c>
      <c r="D205" s="11">
        <f t="shared" ref="D205:E205" si="28">D206+D207</f>
        <v>0</v>
      </c>
      <c r="E205" s="11">
        <f t="shared" si="28"/>
        <v>0</v>
      </c>
      <c r="F205" s="174"/>
      <c r="G205" s="155"/>
      <c r="H205" s="155"/>
      <c r="K205" s="155"/>
    </row>
    <row r="206" spans="1:11" ht="34.15" hidden="1" customHeight="1" x14ac:dyDescent="0.25">
      <c r="A206" s="173"/>
      <c r="B206" s="52"/>
      <c r="C206" s="8"/>
      <c r="D206" s="8"/>
      <c r="E206" s="8"/>
      <c r="F206" s="142"/>
      <c r="G206" s="155"/>
      <c r="H206" s="155"/>
      <c r="K206" s="155"/>
    </row>
    <row r="207" spans="1:11" hidden="1" x14ac:dyDescent="0.25">
      <c r="A207" s="173"/>
      <c r="B207" s="52"/>
      <c r="C207" s="8"/>
      <c r="D207" s="8"/>
      <c r="E207" s="8"/>
      <c r="F207" s="142"/>
      <c r="G207" s="155"/>
      <c r="H207" s="155"/>
      <c r="K207" s="155"/>
    </row>
    <row r="208" spans="1:11" hidden="1" x14ac:dyDescent="0.25">
      <c r="A208" s="173"/>
      <c r="B208" s="64" t="s">
        <v>20</v>
      </c>
      <c r="C208" s="11">
        <f>SUM(C209:C218)</f>
        <v>0</v>
      </c>
      <c r="D208" s="11">
        <f t="shared" ref="D208:E208" si="29">SUM(D209:D218)</f>
        <v>0</v>
      </c>
      <c r="E208" s="11">
        <f t="shared" si="29"/>
        <v>0</v>
      </c>
      <c r="F208" s="69"/>
      <c r="G208" s="155"/>
      <c r="H208" s="155"/>
      <c r="K208" s="155"/>
    </row>
    <row r="209" spans="1:11" ht="31.9" hidden="1" customHeight="1" x14ac:dyDescent="0.25">
      <c r="A209" s="173"/>
      <c r="B209" s="65"/>
      <c r="C209" s="11"/>
      <c r="D209" s="11"/>
      <c r="E209" s="11"/>
      <c r="F209" s="174"/>
      <c r="G209" s="155"/>
      <c r="H209" s="155"/>
      <c r="K209" s="155"/>
    </row>
    <row r="210" spans="1:11" ht="49.15" hidden="1" customHeight="1" x14ac:dyDescent="0.25">
      <c r="A210" s="173"/>
      <c r="B210" s="52"/>
      <c r="C210" s="8"/>
      <c r="D210" s="8"/>
      <c r="E210" s="8"/>
      <c r="F210" s="142"/>
      <c r="G210" s="155"/>
      <c r="H210" s="155"/>
      <c r="K210" s="155"/>
    </row>
    <row r="211" spans="1:11" ht="46.9" hidden="1" customHeight="1" x14ac:dyDescent="0.25">
      <c r="A211" s="173"/>
      <c r="B211" s="9"/>
      <c r="C211" s="8"/>
      <c r="D211" s="8"/>
      <c r="E211" s="70"/>
      <c r="F211" s="142"/>
      <c r="G211" s="155"/>
      <c r="H211" s="155"/>
      <c r="K211" s="155"/>
    </row>
    <row r="212" spans="1:11" ht="47.45" hidden="1" customHeight="1" x14ac:dyDescent="0.25">
      <c r="A212" s="173"/>
      <c r="B212" s="9"/>
      <c r="C212" s="8"/>
      <c r="D212" s="8"/>
      <c r="E212" s="70"/>
      <c r="F212" s="142"/>
      <c r="G212" s="155"/>
      <c r="H212" s="155"/>
      <c r="K212" s="155"/>
    </row>
    <row r="213" spans="1:11" ht="65.45" hidden="1" customHeight="1" x14ac:dyDescent="0.25">
      <c r="A213" s="173"/>
      <c r="B213" s="9"/>
      <c r="C213" s="8"/>
      <c r="D213" s="11"/>
      <c r="E213" s="8"/>
      <c r="F213" s="142"/>
      <c r="G213" s="155"/>
      <c r="H213" s="155"/>
      <c r="K213" s="155"/>
    </row>
    <row r="214" spans="1:11" hidden="1" x14ac:dyDescent="0.25">
      <c r="A214" s="173"/>
      <c r="B214" s="9"/>
      <c r="C214" s="8"/>
      <c r="D214" s="10"/>
      <c r="E214" s="8"/>
      <c r="F214" s="142"/>
      <c r="G214" s="155"/>
      <c r="H214" s="155"/>
      <c r="K214" s="155"/>
    </row>
    <row r="215" spans="1:11" hidden="1" x14ac:dyDescent="0.25">
      <c r="A215" s="173"/>
      <c r="B215" s="52"/>
      <c r="C215" s="8"/>
      <c r="D215" s="8"/>
      <c r="E215" s="8"/>
      <c r="F215" s="174"/>
      <c r="G215" s="155"/>
      <c r="H215" s="155"/>
      <c r="K215" s="155"/>
    </row>
    <row r="216" spans="1:11" hidden="1" x14ac:dyDescent="0.25">
      <c r="A216" s="173"/>
      <c r="B216" s="52"/>
      <c r="C216" s="8"/>
      <c r="D216" s="8"/>
      <c r="E216" s="8"/>
      <c r="F216" s="174"/>
      <c r="G216" s="155"/>
      <c r="H216" s="155"/>
      <c r="K216" s="155"/>
    </row>
    <row r="217" spans="1:11" hidden="1" x14ac:dyDescent="0.25">
      <c r="A217" s="173"/>
      <c r="B217" s="52"/>
      <c r="C217" s="8"/>
      <c r="D217" s="8"/>
      <c r="E217" s="8"/>
      <c r="F217" s="174"/>
      <c r="G217" s="155"/>
      <c r="H217" s="155"/>
      <c r="K217" s="155"/>
    </row>
    <row r="218" spans="1:11" hidden="1" x14ac:dyDescent="0.25">
      <c r="A218" s="173"/>
      <c r="B218" s="65"/>
      <c r="C218" s="8"/>
      <c r="D218" s="8"/>
      <c r="E218" s="8"/>
      <c r="F218" s="174"/>
      <c r="G218" s="155"/>
      <c r="H218" s="155"/>
      <c r="K218" s="155"/>
    </row>
    <row r="219" spans="1:11" ht="37.9" customHeight="1" x14ac:dyDescent="0.25">
      <c r="A219" s="173"/>
      <c r="B219" s="46" t="s">
        <v>72</v>
      </c>
      <c r="C219" s="11">
        <f>C220</f>
        <v>0</v>
      </c>
      <c r="D219" s="11">
        <f t="shared" ref="D219:E219" si="30">D220</f>
        <v>0</v>
      </c>
      <c r="E219" s="11">
        <f t="shared" si="30"/>
        <v>76922</v>
      </c>
      <c r="F219" s="174"/>
      <c r="G219" s="155"/>
      <c r="H219" s="155"/>
      <c r="K219" s="155"/>
    </row>
    <row r="220" spans="1:11" x14ac:dyDescent="0.25">
      <c r="A220" s="173"/>
      <c r="B220" s="52"/>
      <c r="C220" s="8"/>
      <c r="D220" s="53"/>
      <c r="E220" s="53">
        <v>76922</v>
      </c>
      <c r="F220" s="174" t="s">
        <v>394</v>
      </c>
      <c r="G220" s="155"/>
      <c r="H220" s="155"/>
      <c r="K220" s="155"/>
    </row>
    <row r="221" spans="1:11" ht="64.900000000000006" customHeight="1" x14ac:dyDescent="0.25">
      <c r="A221" s="173" t="s">
        <v>151</v>
      </c>
      <c r="B221" s="45" t="s">
        <v>152</v>
      </c>
      <c r="C221" s="16">
        <f>C225+C235+C222</f>
        <v>55043600</v>
      </c>
      <c r="D221" s="16">
        <f t="shared" ref="D221:E221" si="31">D225+D235+D222</f>
        <v>0</v>
      </c>
      <c r="E221" s="16">
        <f t="shared" si="31"/>
        <v>554695</v>
      </c>
      <c r="F221" s="174"/>
      <c r="G221" s="155"/>
      <c r="H221" s="155"/>
      <c r="K221" s="155"/>
    </row>
    <row r="222" spans="1:11" hidden="1" x14ac:dyDescent="0.25">
      <c r="A222" s="173"/>
      <c r="B222" s="46" t="s">
        <v>258</v>
      </c>
      <c r="C222" s="11">
        <f>SUM(C223:C224)</f>
        <v>0</v>
      </c>
      <c r="D222" s="11">
        <f t="shared" ref="D222:E222" si="32">SUM(D223:D224)</f>
        <v>0</v>
      </c>
      <c r="E222" s="11">
        <f t="shared" si="32"/>
        <v>0</v>
      </c>
      <c r="F222" s="174"/>
      <c r="G222" s="155"/>
      <c r="H222" s="155"/>
      <c r="K222" s="155"/>
    </row>
    <row r="223" spans="1:11" hidden="1" x14ac:dyDescent="0.25">
      <c r="A223" s="173"/>
      <c r="B223" s="9"/>
      <c r="C223" s="10"/>
      <c r="D223" s="8"/>
      <c r="E223" s="8"/>
      <c r="F223" s="174"/>
      <c r="G223" s="156"/>
      <c r="H223" s="155"/>
      <c r="K223" s="155"/>
    </row>
    <row r="224" spans="1:11" hidden="1" x14ac:dyDescent="0.25">
      <c r="A224" s="173"/>
      <c r="B224" s="12"/>
      <c r="C224" s="16"/>
      <c r="D224" s="8"/>
      <c r="E224" s="16"/>
      <c r="F224" s="174"/>
      <c r="G224" s="155"/>
      <c r="H224" s="155"/>
      <c r="K224" s="155"/>
    </row>
    <row r="225" spans="1:15" ht="31.5" x14ac:dyDescent="0.25">
      <c r="A225" s="173"/>
      <c r="B225" s="64" t="s">
        <v>30</v>
      </c>
      <c r="C225" s="71">
        <f>SUM(C226:C234)</f>
        <v>55043600</v>
      </c>
      <c r="D225" s="71">
        <f t="shared" ref="D225:E225" si="33">SUM(D226:D234)</f>
        <v>0</v>
      </c>
      <c r="E225" s="71">
        <f t="shared" si="33"/>
        <v>554695</v>
      </c>
      <c r="F225" s="174"/>
      <c r="G225" s="155"/>
      <c r="H225" s="155"/>
      <c r="K225" s="155"/>
    </row>
    <row r="226" spans="1:15" ht="110.25" x14ac:dyDescent="0.25">
      <c r="A226" s="173"/>
      <c r="B226" s="9" t="s">
        <v>371</v>
      </c>
      <c r="C226" s="8">
        <v>47336400</v>
      </c>
      <c r="D226" s="8"/>
      <c r="E226" s="8"/>
      <c r="F226" s="174" t="s">
        <v>370</v>
      </c>
      <c r="G226" s="176"/>
      <c r="H226" s="155"/>
      <c r="K226" s="155"/>
    </row>
    <row r="227" spans="1:15" hidden="1" x14ac:dyDescent="0.25">
      <c r="A227" s="173"/>
      <c r="B227" s="9"/>
      <c r="C227" s="8"/>
      <c r="D227" s="8"/>
      <c r="E227" s="8"/>
      <c r="F227" s="174"/>
      <c r="G227" s="155"/>
      <c r="H227" s="155"/>
      <c r="K227" s="155"/>
    </row>
    <row r="228" spans="1:15" hidden="1" x14ac:dyDescent="0.25">
      <c r="A228" s="173"/>
      <c r="B228" s="9"/>
      <c r="C228" s="8"/>
      <c r="D228" s="8"/>
      <c r="E228" s="8"/>
      <c r="F228" s="174"/>
      <c r="G228" s="155"/>
      <c r="H228" s="155"/>
      <c r="K228" s="155"/>
    </row>
    <row r="229" spans="1:15" hidden="1" x14ac:dyDescent="0.25">
      <c r="A229" s="173"/>
      <c r="B229" s="9"/>
      <c r="C229" s="8"/>
      <c r="D229" s="8"/>
      <c r="E229" s="8"/>
      <c r="F229" s="174"/>
      <c r="G229" s="155"/>
      <c r="H229" s="155"/>
      <c r="K229" s="155"/>
    </row>
    <row r="230" spans="1:15" hidden="1" x14ac:dyDescent="0.25">
      <c r="A230" s="173"/>
      <c r="B230" s="9"/>
      <c r="C230" s="8"/>
      <c r="D230" s="8"/>
      <c r="E230" s="8"/>
      <c r="F230" s="174"/>
      <c r="G230" s="155"/>
      <c r="H230" s="155"/>
      <c r="K230" s="155"/>
    </row>
    <row r="231" spans="1:15" ht="63" x14ac:dyDescent="0.25">
      <c r="A231" s="173"/>
      <c r="B231" s="9" t="s">
        <v>372</v>
      </c>
      <c r="C231" s="8"/>
      <c r="D231" s="8"/>
      <c r="E231" s="8">
        <v>554695</v>
      </c>
      <c r="F231" s="174" t="s">
        <v>373</v>
      </c>
      <c r="G231" s="155"/>
      <c r="H231" s="155"/>
      <c r="K231" s="155"/>
    </row>
    <row r="232" spans="1:15" hidden="1" x14ac:dyDescent="0.25">
      <c r="A232" s="173"/>
      <c r="B232" s="9"/>
      <c r="C232" s="8"/>
      <c r="D232" s="8"/>
      <c r="E232" s="8"/>
      <c r="F232" s="174"/>
      <c r="G232" s="155"/>
      <c r="H232" s="155"/>
      <c r="K232" s="155"/>
    </row>
    <row r="233" spans="1:15" ht="64.5" customHeight="1" x14ac:dyDescent="0.25">
      <c r="A233" s="173"/>
      <c r="B233" s="9" t="s">
        <v>332</v>
      </c>
      <c r="C233" s="8">
        <v>7707200</v>
      </c>
      <c r="D233" s="8"/>
      <c r="E233" s="8"/>
      <c r="F233" s="174" t="s">
        <v>398</v>
      </c>
      <c r="G233" s="155"/>
      <c r="H233" s="155"/>
      <c r="K233" s="155"/>
    </row>
    <row r="234" spans="1:15" ht="64.900000000000006" hidden="1" customHeight="1" x14ac:dyDescent="0.25">
      <c r="A234" s="173"/>
      <c r="B234" s="9"/>
      <c r="C234" s="10"/>
      <c r="D234" s="8"/>
      <c r="E234" s="8"/>
      <c r="F234" s="174"/>
      <c r="G234" s="155"/>
      <c r="H234" s="155"/>
      <c r="K234" s="155"/>
    </row>
    <row r="235" spans="1:15" hidden="1" x14ac:dyDescent="0.25">
      <c r="A235" s="173"/>
      <c r="B235" s="46" t="s">
        <v>258</v>
      </c>
      <c r="C235" s="11">
        <f>C236</f>
        <v>0</v>
      </c>
      <c r="D235" s="11">
        <f t="shared" ref="D235:E235" si="34">D236</f>
        <v>0</v>
      </c>
      <c r="E235" s="11">
        <f t="shared" si="34"/>
        <v>0</v>
      </c>
      <c r="F235" s="174"/>
      <c r="G235" s="155"/>
      <c r="H235" s="155"/>
      <c r="K235" s="155"/>
    </row>
    <row r="236" spans="1:15" hidden="1" x14ac:dyDescent="0.25">
      <c r="A236" s="173"/>
      <c r="B236" s="9"/>
      <c r="C236" s="10"/>
      <c r="D236" s="8"/>
      <c r="E236" s="8"/>
      <c r="F236" s="174"/>
      <c r="G236" s="155"/>
      <c r="H236" s="155"/>
      <c r="K236" s="155"/>
    </row>
    <row r="237" spans="1:15" ht="34.15" customHeight="1" x14ac:dyDescent="0.25">
      <c r="A237" s="173" t="s">
        <v>9</v>
      </c>
      <c r="B237" s="72" t="s">
        <v>10</v>
      </c>
      <c r="C237" s="16">
        <f>C238</f>
        <v>-423100</v>
      </c>
      <c r="D237" s="16">
        <f t="shared" ref="D237:E237" si="35">D238</f>
        <v>0</v>
      </c>
      <c r="E237" s="16">
        <f t="shared" si="35"/>
        <v>3172970</v>
      </c>
      <c r="F237" s="30"/>
      <c r="G237" s="155"/>
      <c r="H237" s="155"/>
      <c r="K237" s="155"/>
    </row>
    <row r="238" spans="1:15" ht="64.900000000000006" customHeight="1" x14ac:dyDescent="0.25">
      <c r="A238" s="173" t="s">
        <v>192</v>
      </c>
      <c r="B238" s="14" t="s">
        <v>193</v>
      </c>
      <c r="C238" s="16">
        <f>C243+C246+C241+C239</f>
        <v>-423100</v>
      </c>
      <c r="D238" s="16">
        <f t="shared" ref="D238:E238" si="36">D243+D246+D241+D239</f>
        <v>0</v>
      </c>
      <c r="E238" s="16">
        <f t="shared" si="36"/>
        <v>3172970</v>
      </c>
      <c r="F238" s="30"/>
      <c r="G238" s="155"/>
      <c r="H238" s="155"/>
      <c r="K238" s="155"/>
    </row>
    <row r="239" spans="1:15" s="177" customFormat="1" ht="31.5" x14ac:dyDescent="0.25">
      <c r="A239" s="15"/>
      <c r="B239" s="23" t="s">
        <v>267</v>
      </c>
      <c r="C239" s="11">
        <f>C240</f>
        <v>-423100</v>
      </c>
      <c r="D239" s="11">
        <f t="shared" ref="D239:E239" si="37">D240</f>
        <v>0</v>
      </c>
      <c r="E239" s="11">
        <f t="shared" si="37"/>
        <v>172970</v>
      </c>
      <c r="F239" s="74"/>
      <c r="G239" s="158"/>
      <c r="H239" s="155"/>
      <c r="I239" s="159"/>
      <c r="J239" s="159"/>
      <c r="K239" s="155"/>
      <c r="L239" s="159"/>
      <c r="M239" s="159"/>
      <c r="N239" s="159"/>
      <c r="O239" s="159"/>
    </row>
    <row r="240" spans="1:15" ht="31.5" x14ac:dyDescent="0.25">
      <c r="A240" s="173"/>
      <c r="B240" s="24"/>
      <c r="C240" s="8">
        <v>-423100</v>
      </c>
      <c r="D240" s="11"/>
      <c r="E240" s="8">
        <v>172970</v>
      </c>
      <c r="F240" s="150" t="s">
        <v>348</v>
      </c>
      <c r="G240" s="155"/>
      <c r="H240" s="155"/>
      <c r="K240" s="155"/>
    </row>
    <row r="241" spans="1:15" s="177" customFormat="1" hidden="1" x14ac:dyDescent="0.25">
      <c r="A241" s="15"/>
      <c r="B241" s="23" t="s">
        <v>28</v>
      </c>
      <c r="C241" s="11">
        <f>C242</f>
        <v>0</v>
      </c>
      <c r="D241" s="11">
        <f t="shared" ref="D241:E241" si="38">D242</f>
        <v>0</v>
      </c>
      <c r="E241" s="11">
        <f t="shared" si="38"/>
        <v>0</v>
      </c>
      <c r="F241" s="74"/>
      <c r="G241" s="158"/>
      <c r="H241" s="155"/>
      <c r="I241" s="159"/>
      <c r="J241" s="159"/>
      <c r="K241" s="155"/>
      <c r="L241" s="159"/>
      <c r="M241" s="159"/>
      <c r="N241" s="159"/>
      <c r="O241" s="159"/>
    </row>
    <row r="242" spans="1:15" hidden="1" x14ac:dyDescent="0.25">
      <c r="A242" s="173"/>
      <c r="B242" s="24"/>
      <c r="C242" s="8"/>
      <c r="D242" s="8"/>
      <c r="E242" s="8"/>
      <c r="F242" s="30"/>
      <c r="G242" s="155"/>
      <c r="H242" s="155"/>
      <c r="K242" s="155"/>
    </row>
    <row r="243" spans="1:15" ht="31.5" x14ac:dyDescent="0.25">
      <c r="A243" s="173"/>
      <c r="B243" s="64" t="s">
        <v>30</v>
      </c>
      <c r="C243" s="11">
        <f>C244+C245</f>
        <v>0</v>
      </c>
      <c r="D243" s="11">
        <f t="shared" ref="D243:E243" si="39">D244+D245</f>
        <v>0</v>
      </c>
      <c r="E243" s="11">
        <f t="shared" si="39"/>
        <v>3000000</v>
      </c>
      <c r="F243" s="30"/>
      <c r="G243" s="155"/>
      <c r="H243" s="155"/>
      <c r="K243" s="155"/>
    </row>
    <row r="244" spans="1:15" ht="63" x14ac:dyDescent="0.25">
      <c r="A244" s="173"/>
      <c r="B244" s="9" t="s">
        <v>333</v>
      </c>
      <c r="C244" s="8"/>
      <c r="D244" s="11"/>
      <c r="E244" s="8">
        <v>3000000</v>
      </c>
      <c r="F244" s="174" t="s">
        <v>369</v>
      </c>
      <c r="G244" s="155"/>
      <c r="H244" s="155"/>
      <c r="K244" s="155"/>
    </row>
    <row r="245" spans="1:15" hidden="1" x14ac:dyDescent="0.25">
      <c r="A245" s="173"/>
      <c r="B245" s="9"/>
      <c r="C245" s="11"/>
      <c r="D245" s="11"/>
      <c r="E245" s="8"/>
      <c r="F245" s="174"/>
      <c r="G245" s="155"/>
      <c r="H245" s="155"/>
      <c r="K245" s="155"/>
    </row>
    <row r="246" spans="1:15" ht="31.5" hidden="1" x14ac:dyDescent="0.25">
      <c r="A246" s="173"/>
      <c r="B246" s="64" t="s">
        <v>15</v>
      </c>
      <c r="C246" s="11">
        <f>C247+C248</f>
        <v>0</v>
      </c>
      <c r="D246" s="11">
        <f t="shared" ref="D246:E246" si="40">D247+D248</f>
        <v>0</v>
      </c>
      <c r="E246" s="11">
        <f t="shared" si="40"/>
        <v>0</v>
      </c>
      <c r="F246" s="31"/>
      <c r="G246" s="155"/>
      <c r="H246" s="155"/>
      <c r="K246" s="155"/>
    </row>
    <row r="247" spans="1:15" hidden="1" x14ac:dyDescent="0.25">
      <c r="A247" s="173"/>
      <c r="B247" s="25"/>
      <c r="C247" s="11"/>
      <c r="D247" s="11"/>
      <c r="E247" s="11"/>
      <c r="F247" s="30"/>
      <c r="G247" s="155"/>
      <c r="H247" s="155"/>
      <c r="K247" s="155"/>
    </row>
    <row r="248" spans="1:15" hidden="1" x14ac:dyDescent="0.25">
      <c r="A248" s="173"/>
      <c r="B248" s="9"/>
      <c r="C248" s="11"/>
      <c r="D248" s="16"/>
      <c r="E248" s="16"/>
      <c r="F248" s="33"/>
      <c r="G248" s="155"/>
      <c r="H248" s="155"/>
      <c r="K248" s="155"/>
    </row>
    <row r="249" spans="1:15" ht="47.25" x14ac:dyDescent="0.25">
      <c r="A249" s="173" t="s">
        <v>84</v>
      </c>
      <c r="B249" s="66" t="s">
        <v>34</v>
      </c>
      <c r="C249" s="16">
        <f>C250+C263+C271+C277+C280+C268</f>
        <v>-33786867</v>
      </c>
      <c r="D249" s="16">
        <f t="shared" ref="D249:E249" si="41">D250+D263+D271+D277+D280+D268</f>
        <v>0</v>
      </c>
      <c r="E249" s="16">
        <f t="shared" si="41"/>
        <v>2487881</v>
      </c>
      <c r="F249" s="30"/>
      <c r="G249" s="155"/>
      <c r="H249" s="155"/>
      <c r="K249" s="155"/>
    </row>
    <row r="250" spans="1:15" ht="47.25" x14ac:dyDescent="0.25">
      <c r="A250" s="173" t="s">
        <v>125</v>
      </c>
      <c r="B250" s="45" t="s">
        <v>168</v>
      </c>
      <c r="C250" s="16">
        <f>C253+C251+C257</f>
        <v>-33786867</v>
      </c>
      <c r="D250" s="16">
        <f t="shared" ref="D250:E250" si="42">D253+D251+D257</f>
        <v>0</v>
      </c>
      <c r="E250" s="16">
        <f t="shared" si="42"/>
        <v>2487881</v>
      </c>
      <c r="F250" s="30"/>
      <c r="G250" s="155"/>
      <c r="H250" s="155"/>
      <c r="K250" s="155"/>
    </row>
    <row r="251" spans="1:15" ht="31.5" hidden="1" x14ac:dyDescent="0.25">
      <c r="A251" s="173"/>
      <c r="B251" s="23" t="s">
        <v>23</v>
      </c>
      <c r="C251" s="11">
        <f>C252</f>
        <v>0</v>
      </c>
      <c r="D251" s="11">
        <f t="shared" ref="D251:E251" si="43">D252</f>
        <v>0</v>
      </c>
      <c r="E251" s="11">
        <f t="shared" si="43"/>
        <v>0</v>
      </c>
      <c r="F251" s="30"/>
      <c r="G251" s="155"/>
      <c r="H251" s="155"/>
      <c r="K251" s="155"/>
    </row>
    <row r="252" spans="1:15" hidden="1" x14ac:dyDescent="0.25">
      <c r="A252" s="173"/>
      <c r="B252" s="75"/>
      <c r="C252" s="8"/>
      <c r="D252" s="11"/>
      <c r="E252" s="76"/>
      <c r="F252" s="174"/>
      <c r="G252" s="155"/>
      <c r="H252" s="155"/>
      <c r="K252" s="155"/>
    </row>
    <row r="253" spans="1:15" ht="34.15" hidden="1" customHeight="1" x14ac:dyDescent="0.25">
      <c r="A253" s="173"/>
      <c r="B253" s="12" t="s">
        <v>72</v>
      </c>
      <c r="C253" s="11">
        <f>SUM(C254)</f>
        <v>0</v>
      </c>
      <c r="D253" s="11">
        <f t="shared" ref="D253:E253" si="44">D254+D255+D256</f>
        <v>0</v>
      </c>
      <c r="E253" s="11">
        <f t="shared" si="44"/>
        <v>0</v>
      </c>
      <c r="F253" s="30"/>
      <c r="G253" s="155"/>
      <c r="H253" s="155"/>
      <c r="K253" s="155"/>
    </row>
    <row r="254" spans="1:15" ht="126" hidden="1" customHeight="1" x14ac:dyDescent="0.25">
      <c r="A254" s="173"/>
      <c r="B254" s="9"/>
      <c r="C254" s="8"/>
      <c r="D254" s="8"/>
      <c r="E254" s="8"/>
      <c r="F254" s="174"/>
      <c r="G254" s="155"/>
      <c r="H254" s="155"/>
      <c r="K254" s="155"/>
    </row>
    <row r="255" spans="1:15" hidden="1" x14ac:dyDescent="0.25">
      <c r="A255" s="77"/>
      <c r="B255" s="9"/>
      <c r="C255" s="8"/>
      <c r="D255" s="8"/>
      <c r="E255" s="8"/>
      <c r="F255" s="174"/>
      <c r="G255" s="155"/>
      <c r="H255" s="155"/>
      <c r="K255" s="155"/>
    </row>
    <row r="256" spans="1:15" hidden="1" x14ac:dyDescent="0.25">
      <c r="A256" s="77"/>
      <c r="B256" s="9"/>
      <c r="C256" s="8"/>
      <c r="D256" s="8"/>
      <c r="E256" s="8"/>
      <c r="F256" s="174"/>
      <c r="G256" s="155"/>
      <c r="H256" s="155"/>
      <c r="K256" s="155"/>
    </row>
    <row r="257" spans="1:15" s="177" customFormat="1" ht="19.899999999999999" customHeight="1" x14ac:dyDescent="0.25">
      <c r="A257" s="63"/>
      <c r="B257" s="46" t="s">
        <v>258</v>
      </c>
      <c r="C257" s="11">
        <f>SUM(C258:C267)</f>
        <v>-33786867</v>
      </c>
      <c r="D257" s="11">
        <f t="shared" ref="D257:E257" si="45">SUM(D258:D267)</f>
        <v>0</v>
      </c>
      <c r="E257" s="11">
        <f t="shared" si="45"/>
        <v>2487881</v>
      </c>
      <c r="F257" s="73"/>
      <c r="G257" s="158"/>
      <c r="H257" s="158"/>
      <c r="I257" s="159"/>
      <c r="J257" s="159"/>
      <c r="K257" s="155"/>
      <c r="L257" s="159"/>
      <c r="M257" s="159"/>
      <c r="N257" s="159"/>
      <c r="O257" s="159"/>
    </row>
    <row r="258" spans="1:15" ht="108.75" customHeight="1" x14ac:dyDescent="0.25">
      <c r="A258" s="173"/>
      <c r="B258" s="140" t="s">
        <v>341</v>
      </c>
      <c r="C258" s="1">
        <v>-13783600</v>
      </c>
      <c r="D258" s="1"/>
      <c r="E258" s="1"/>
      <c r="F258" s="152" t="s">
        <v>397</v>
      </c>
      <c r="G258" s="155"/>
      <c r="H258" s="155"/>
      <c r="K258" s="155"/>
    </row>
    <row r="259" spans="1:15" ht="47.25" x14ac:dyDescent="0.25">
      <c r="A259" s="173"/>
      <c r="B259" s="9" t="s">
        <v>277</v>
      </c>
      <c r="C259" s="8">
        <v>-20003267</v>
      </c>
      <c r="D259" s="78"/>
      <c r="E259" s="78">
        <v>101026</v>
      </c>
      <c r="F259" s="174" t="s">
        <v>416</v>
      </c>
      <c r="G259" s="155"/>
      <c r="H259" s="155"/>
      <c r="K259" s="155"/>
    </row>
    <row r="260" spans="1:15" ht="63" customHeight="1" x14ac:dyDescent="0.25">
      <c r="A260" s="173"/>
      <c r="B260" s="9" t="s">
        <v>291</v>
      </c>
      <c r="C260" s="28"/>
      <c r="D260" s="28"/>
      <c r="E260" s="28">
        <v>624955</v>
      </c>
      <c r="F260" s="174" t="s">
        <v>369</v>
      </c>
      <c r="G260" s="155"/>
      <c r="H260" s="155"/>
      <c r="K260" s="155"/>
    </row>
    <row r="261" spans="1:15" ht="126.6" hidden="1" customHeight="1" x14ac:dyDescent="0.25">
      <c r="A261" s="173"/>
      <c r="B261" s="9"/>
      <c r="C261" s="8"/>
      <c r="D261" s="78"/>
      <c r="E261" s="78"/>
      <c r="F261" s="174"/>
      <c r="G261" s="155"/>
      <c r="H261" s="155"/>
      <c r="K261" s="155"/>
    </row>
    <row r="262" spans="1:15" ht="33" customHeight="1" x14ac:dyDescent="0.25">
      <c r="A262" s="173"/>
      <c r="B262" s="9" t="s">
        <v>292</v>
      </c>
      <c r="C262" s="28"/>
      <c r="D262" s="28"/>
      <c r="E262" s="28">
        <v>1072101</v>
      </c>
      <c r="F262" s="174" t="s">
        <v>369</v>
      </c>
      <c r="G262" s="155"/>
      <c r="H262" s="155"/>
      <c r="K262" s="155"/>
    </row>
    <row r="263" spans="1:15" ht="47.25" hidden="1" x14ac:dyDescent="0.25">
      <c r="A263" s="173" t="s">
        <v>85</v>
      </c>
      <c r="B263" s="66" t="s">
        <v>35</v>
      </c>
      <c r="C263" s="16">
        <f>C264</f>
        <v>0</v>
      </c>
      <c r="D263" s="16">
        <f t="shared" ref="D263:E263" si="46">D264</f>
        <v>0</v>
      </c>
      <c r="E263" s="16">
        <f t="shared" si="46"/>
        <v>0</v>
      </c>
      <c r="F263" s="30"/>
      <c r="G263" s="155"/>
      <c r="H263" s="155"/>
      <c r="K263" s="155"/>
    </row>
    <row r="264" spans="1:15" hidden="1" x14ac:dyDescent="0.25">
      <c r="A264" s="173"/>
      <c r="B264" s="46" t="s">
        <v>258</v>
      </c>
      <c r="C264" s="11">
        <f>C265+C266</f>
        <v>0</v>
      </c>
      <c r="D264" s="11">
        <f t="shared" ref="D264:E264" si="47">D265+D266</f>
        <v>0</v>
      </c>
      <c r="E264" s="11">
        <f t="shared" si="47"/>
        <v>0</v>
      </c>
      <c r="F264" s="30"/>
      <c r="G264" s="155"/>
      <c r="H264" s="155"/>
      <c r="K264" s="155"/>
    </row>
    <row r="265" spans="1:15" hidden="1" x14ac:dyDescent="0.25">
      <c r="A265" s="173"/>
      <c r="B265" s="9"/>
      <c r="C265" s="8"/>
      <c r="D265" s="8"/>
      <c r="E265" s="8"/>
      <c r="F265" s="174"/>
      <c r="G265" s="155"/>
      <c r="H265" s="155"/>
      <c r="K265" s="155"/>
    </row>
    <row r="266" spans="1:15" hidden="1" x14ac:dyDescent="0.25">
      <c r="A266" s="173"/>
      <c r="B266" s="20"/>
      <c r="C266" s="8"/>
      <c r="D266" s="8"/>
      <c r="E266" s="8"/>
      <c r="F266" s="174"/>
      <c r="G266" s="155"/>
      <c r="H266" s="155"/>
      <c r="K266" s="155"/>
    </row>
    <row r="267" spans="1:15" ht="47.25" customHeight="1" x14ac:dyDescent="0.25">
      <c r="A267" s="173"/>
      <c r="B267" s="9" t="s">
        <v>342</v>
      </c>
      <c r="C267" s="28"/>
      <c r="D267" s="28"/>
      <c r="E267" s="28">
        <v>689799</v>
      </c>
      <c r="F267" s="174" t="s">
        <v>369</v>
      </c>
      <c r="G267" s="155"/>
      <c r="H267" s="155"/>
      <c r="K267" s="155"/>
    </row>
    <row r="268" spans="1:15" ht="49.9" hidden="1" customHeight="1" x14ac:dyDescent="0.25">
      <c r="A268" s="173" t="s">
        <v>85</v>
      </c>
      <c r="B268" s="66" t="s">
        <v>35</v>
      </c>
      <c r="C268" s="123">
        <f>C269</f>
        <v>0</v>
      </c>
      <c r="D268" s="123">
        <f t="shared" ref="D268:E268" si="48">D269</f>
        <v>0</v>
      </c>
      <c r="E268" s="123">
        <f t="shared" si="48"/>
        <v>0</v>
      </c>
      <c r="F268" s="98"/>
      <c r="G268" s="155"/>
      <c r="H268" s="155"/>
      <c r="K268" s="155"/>
    </row>
    <row r="269" spans="1:15" s="177" customFormat="1" ht="22.15" hidden="1" customHeight="1" x14ac:dyDescent="0.25">
      <c r="A269" s="63"/>
      <c r="B269" s="46" t="s">
        <v>258</v>
      </c>
      <c r="C269" s="71">
        <f>C270</f>
        <v>0</v>
      </c>
      <c r="D269" s="71">
        <f t="shared" ref="D269:E269" si="49">D270</f>
        <v>0</v>
      </c>
      <c r="E269" s="71">
        <f t="shared" si="49"/>
        <v>0</v>
      </c>
      <c r="F269" s="181"/>
      <c r="G269" s="158"/>
      <c r="H269" s="158"/>
      <c r="I269" s="159"/>
      <c r="J269" s="159"/>
      <c r="K269" s="155"/>
      <c r="L269" s="159"/>
      <c r="M269" s="159"/>
      <c r="N269" s="159"/>
      <c r="O269" s="159"/>
    </row>
    <row r="270" spans="1:15" ht="93.6" hidden="1" customHeight="1" x14ac:dyDescent="0.25">
      <c r="A270" s="173"/>
      <c r="B270" s="140"/>
      <c r="C270" s="1"/>
      <c r="D270" s="1"/>
      <c r="E270" s="1"/>
      <c r="F270" s="4"/>
      <c r="G270" s="155"/>
      <c r="H270" s="155"/>
      <c r="K270" s="155"/>
    </row>
    <row r="271" spans="1:15" ht="47.25" hidden="1" x14ac:dyDescent="0.25">
      <c r="A271" s="173" t="s">
        <v>86</v>
      </c>
      <c r="B271" s="79" t="s">
        <v>122</v>
      </c>
      <c r="C271" s="16">
        <f>C272</f>
        <v>0</v>
      </c>
      <c r="D271" s="16">
        <f t="shared" ref="D271:E271" si="50">D272</f>
        <v>0</v>
      </c>
      <c r="E271" s="16">
        <f t="shared" si="50"/>
        <v>0</v>
      </c>
      <c r="F271" s="30"/>
      <c r="G271" s="155"/>
      <c r="H271" s="155"/>
      <c r="K271" s="155"/>
    </row>
    <row r="272" spans="1:15" hidden="1" x14ac:dyDescent="0.25">
      <c r="A272" s="173"/>
      <c r="B272" s="46" t="s">
        <v>258</v>
      </c>
      <c r="C272" s="11">
        <f>SUM(C273:C276)</f>
        <v>0</v>
      </c>
      <c r="D272" s="11">
        <f t="shared" ref="D272:E272" si="51">SUM(D273:D276)</f>
        <v>0</v>
      </c>
      <c r="E272" s="11">
        <f t="shared" si="51"/>
        <v>0</v>
      </c>
      <c r="F272" s="30"/>
      <c r="G272" s="155"/>
      <c r="H272" s="155"/>
      <c r="K272" s="155"/>
    </row>
    <row r="273" spans="1:15" ht="34.9" hidden="1" customHeight="1" x14ac:dyDescent="0.25">
      <c r="A273" s="173"/>
      <c r="B273" s="80"/>
      <c r="C273" s="28"/>
      <c r="D273" s="28"/>
      <c r="E273" s="28"/>
      <c r="F273" s="174"/>
      <c r="G273" s="155"/>
      <c r="H273" s="155"/>
      <c r="K273" s="155"/>
    </row>
    <row r="274" spans="1:15" hidden="1" x14ac:dyDescent="0.25">
      <c r="A274" s="173"/>
      <c r="B274" s="80"/>
      <c r="C274" s="28"/>
      <c r="D274" s="28"/>
      <c r="E274" s="28"/>
      <c r="F274" s="174"/>
      <c r="G274" s="155"/>
      <c r="H274" s="155"/>
      <c r="K274" s="155"/>
    </row>
    <row r="275" spans="1:15" hidden="1" x14ac:dyDescent="0.25">
      <c r="A275" s="173"/>
      <c r="B275" s="80"/>
      <c r="C275" s="28"/>
      <c r="D275" s="28"/>
      <c r="E275" s="28"/>
      <c r="F275" s="174"/>
      <c r="G275" s="155"/>
      <c r="H275" s="155"/>
      <c r="K275" s="155"/>
    </row>
    <row r="276" spans="1:15" hidden="1" x14ac:dyDescent="0.25">
      <c r="A276" s="173"/>
      <c r="B276" s="80"/>
      <c r="C276" s="28"/>
      <c r="D276" s="28"/>
      <c r="E276" s="28"/>
      <c r="F276" s="174"/>
      <c r="G276" s="155"/>
      <c r="H276" s="155"/>
      <c r="K276" s="155"/>
    </row>
    <row r="277" spans="1:15" hidden="1" x14ac:dyDescent="0.25">
      <c r="A277" s="173" t="s">
        <v>163</v>
      </c>
      <c r="B277" s="79" t="s">
        <v>164</v>
      </c>
      <c r="C277" s="16">
        <f>C278</f>
        <v>0</v>
      </c>
      <c r="D277" s="16">
        <f t="shared" ref="D277:E278" si="52">D278</f>
        <v>0</v>
      </c>
      <c r="E277" s="16">
        <f t="shared" si="52"/>
        <v>0</v>
      </c>
      <c r="F277" s="81"/>
      <c r="G277" s="155"/>
      <c r="H277" s="155"/>
      <c r="K277" s="155"/>
    </row>
    <row r="278" spans="1:15" hidden="1" x14ac:dyDescent="0.25">
      <c r="A278" s="173"/>
      <c r="B278" s="46" t="s">
        <v>258</v>
      </c>
      <c r="C278" s="11">
        <f>C279</f>
        <v>0</v>
      </c>
      <c r="D278" s="11">
        <f t="shared" si="52"/>
        <v>0</v>
      </c>
      <c r="E278" s="11">
        <f t="shared" si="52"/>
        <v>0</v>
      </c>
      <c r="F278" s="81"/>
      <c r="G278" s="155"/>
      <c r="H278" s="155"/>
      <c r="K278" s="155"/>
    </row>
    <row r="279" spans="1:15" hidden="1" x14ac:dyDescent="0.25">
      <c r="A279" s="173"/>
      <c r="B279" s="52"/>
      <c r="C279" s="8"/>
      <c r="D279" s="8"/>
      <c r="E279" s="8"/>
      <c r="F279" s="81"/>
      <c r="G279" s="156"/>
      <c r="H279" s="155"/>
      <c r="K279" s="155"/>
    </row>
    <row r="280" spans="1:15" s="178" customFormat="1" ht="47.25" hidden="1" x14ac:dyDescent="0.25">
      <c r="A280" s="173" t="s">
        <v>255</v>
      </c>
      <c r="B280" s="55" t="s">
        <v>256</v>
      </c>
      <c r="C280" s="16">
        <f>C281</f>
        <v>0</v>
      </c>
      <c r="D280" s="16">
        <f t="shared" ref="D280:E281" si="53">D281</f>
        <v>0</v>
      </c>
      <c r="E280" s="16">
        <f t="shared" si="53"/>
        <v>0</v>
      </c>
      <c r="F280" s="81"/>
      <c r="G280" s="160"/>
      <c r="H280" s="155"/>
      <c r="I280" s="161"/>
      <c r="J280" s="161"/>
      <c r="K280" s="155"/>
      <c r="L280" s="161"/>
      <c r="M280" s="161"/>
      <c r="N280" s="161"/>
      <c r="O280" s="161"/>
    </row>
    <row r="281" spans="1:15" s="177" customFormat="1" hidden="1" x14ac:dyDescent="0.25">
      <c r="A281" s="63"/>
      <c r="B281" s="68" t="s">
        <v>258</v>
      </c>
      <c r="C281" s="11">
        <f>C282</f>
        <v>0</v>
      </c>
      <c r="D281" s="11">
        <f t="shared" si="53"/>
        <v>0</v>
      </c>
      <c r="E281" s="11">
        <f t="shared" si="53"/>
        <v>0</v>
      </c>
      <c r="F281" s="82"/>
      <c r="G281" s="162"/>
      <c r="H281" s="155"/>
      <c r="I281" s="159"/>
      <c r="J281" s="159"/>
      <c r="K281" s="155"/>
      <c r="L281" s="159"/>
      <c r="M281" s="159"/>
      <c r="N281" s="159"/>
      <c r="O281" s="159"/>
    </row>
    <row r="282" spans="1:15" hidden="1" x14ac:dyDescent="0.25">
      <c r="A282" s="173"/>
      <c r="B282" s="52"/>
      <c r="C282" s="8"/>
      <c r="D282" s="8"/>
      <c r="E282" s="8"/>
      <c r="F282" s="81"/>
      <c r="G282" s="156"/>
      <c r="H282" s="155"/>
      <c r="K282" s="155"/>
    </row>
    <row r="283" spans="1:15" ht="63" x14ac:dyDescent="0.25">
      <c r="A283" s="173" t="s">
        <v>116</v>
      </c>
      <c r="B283" s="45" t="s">
        <v>117</v>
      </c>
      <c r="C283" s="16">
        <f>C284</f>
        <v>-24862000</v>
      </c>
      <c r="D283" s="16">
        <f t="shared" ref="D283:E283" si="54">D284</f>
        <v>0</v>
      </c>
      <c r="E283" s="16">
        <f t="shared" si="54"/>
        <v>1835917</v>
      </c>
      <c r="F283" s="30"/>
      <c r="G283" s="155"/>
      <c r="H283" s="155"/>
      <c r="K283" s="155"/>
    </row>
    <row r="284" spans="1:15" ht="47.25" x14ac:dyDescent="0.25">
      <c r="A284" s="173" t="s">
        <v>118</v>
      </c>
      <c r="B284" s="66" t="s">
        <v>169</v>
      </c>
      <c r="C284" s="16">
        <f>SUM(C285)</f>
        <v>-24862000</v>
      </c>
      <c r="D284" s="16">
        <f t="shared" ref="D284:E284" si="55">SUM(D285)</f>
        <v>0</v>
      </c>
      <c r="E284" s="16">
        <f t="shared" si="55"/>
        <v>1835917</v>
      </c>
      <c r="F284" s="30"/>
      <c r="G284" s="155"/>
      <c r="H284" s="155"/>
      <c r="K284" s="155"/>
    </row>
    <row r="285" spans="1:15" ht="47.25" x14ac:dyDescent="0.25">
      <c r="A285" s="173"/>
      <c r="B285" s="46" t="s">
        <v>71</v>
      </c>
      <c r="C285" s="11">
        <f>C286+C287</f>
        <v>-24862000</v>
      </c>
      <c r="D285" s="11">
        <f t="shared" ref="D285:E285" si="56">D286+D287</f>
        <v>0</v>
      </c>
      <c r="E285" s="11">
        <f t="shared" si="56"/>
        <v>1835917</v>
      </c>
      <c r="F285" s="174"/>
      <c r="G285" s="155"/>
      <c r="H285" s="155"/>
      <c r="K285" s="155"/>
    </row>
    <row r="286" spans="1:15" ht="31.5" x14ac:dyDescent="0.25">
      <c r="A286" s="173"/>
      <c r="B286" s="46" t="s">
        <v>293</v>
      </c>
      <c r="C286" s="8">
        <v>-24862000</v>
      </c>
      <c r="D286" s="11"/>
      <c r="E286" s="8">
        <v>1835917</v>
      </c>
      <c r="F286" s="150" t="s">
        <v>348</v>
      </c>
      <c r="G286" s="155"/>
      <c r="H286" s="155"/>
      <c r="K286" s="155"/>
    </row>
    <row r="287" spans="1:15" hidden="1" x14ac:dyDescent="0.25">
      <c r="A287" s="173"/>
      <c r="B287" s="20"/>
      <c r="C287" s="8"/>
      <c r="D287" s="28"/>
      <c r="E287" s="83"/>
      <c r="F287" s="174"/>
      <c r="G287" s="155"/>
      <c r="H287" s="155"/>
      <c r="K287" s="155"/>
    </row>
    <row r="288" spans="1:15" ht="31.5" x14ac:dyDescent="0.25">
      <c r="A288" s="173" t="s">
        <v>11</v>
      </c>
      <c r="B288" s="66" t="s">
        <v>12</v>
      </c>
      <c r="C288" s="16">
        <f t="shared" ref="C288:E288" si="57">C289+C310+C305</f>
        <v>-493380900</v>
      </c>
      <c r="D288" s="16">
        <f t="shared" si="57"/>
        <v>0</v>
      </c>
      <c r="E288" s="16">
        <f t="shared" si="57"/>
        <v>591123</v>
      </c>
      <c r="F288" s="30"/>
      <c r="G288" s="155"/>
      <c r="H288" s="155"/>
      <c r="K288" s="155"/>
    </row>
    <row r="289" spans="1:11" ht="49.9" customHeight="1" x14ac:dyDescent="0.25">
      <c r="A289" s="173" t="s">
        <v>13</v>
      </c>
      <c r="B289" s="66" t="s">
        <v>14</v>
      </c>
      <c r="C289" s="16">
        <f>C290</f>
        <v>-493380900</v>
      </c>
      <c r="D289" s="16">
        <f t="shared" ref="D289:E289" si="58">D290</f>
        <v>0</v>
      </c>
      <c r="E289" s="16">
        <f t="shared" si="58"/>
        <v>591123</v>
      </c>
      <c r="F289" s="30"/>
      <c r="G289" s="155"/>
      <c r="H289" s="155"/>
      <c r="K289" s="155"/>
    </row>
    <row r="290" spans="1:11" ht="31.5" x14ac:dyDescent="0.25">
      <c r="A290" s="84"/>
      <c r="B290" s="64" t="s">
        <v>15</v>
      </c>
      <c r="C290" s="11">
        <f>SUM(C291:C304)</f>
        <v>-493380900</v>
      </c>
      <c r="D290" s="11">
        <f t="shared" ref="D290:E290" si="59">SUM(D291:D304)</f>
        <v>0</v>
      </c>
      <c r="E290" s="11">
        <f t="shared" si="59"/>
        <v>591123</v>
      </c>
      <c r="F290" s="30"/>
      <c r="G290" s="155"/>
      <c r="H290" s="155"/>
      <c r="K290" s="155"/>
    </row>
    <row r="291" spans="1:11" ht="48" customHeight="1" x14ac:dyDescent="0.25">
      <c r="A291" s="84"/>
      <c r="B291" s="21" t="s">
        <v>334</v>
      </c>
      <c r="C291" s="8">
        <v>-493380900</v>
      </c>
      <c r="D291" s="8"/>
      <c r="E291" s="11"/>
      <c r="F291" s="174" t="s">
        <v>417</v>
      </c>
      <c r="G291" s="155"/>
      <c r="H291" s="155"/>
      <c r="K291" s="155"/>
    </row>
    <row r="292" spans="1:11" ht="48.6" customHeight="1" x14ac:dyDescent="0.25">
      <c r="A292" s="84"/>
      <c r="B292" s="21" t="s">
        <v>418</v>
      </c>
      <c r="C292" s="8"/>
      <c r="D292" s="8"/>
      <c r="E292" s="8">
        <v>591123</v>
      </c>
      <c r="F292" s="150" t="s">
        <v>348</v>
      </c>
      <c r="G292" s="155"/>
      <c r="H292" s="155"/>
      <c r="K292" s="155"/>
    </row>
    <row r="293" spans="1:11" ht="123.6" hidden="1" customHeight="1" x14ac:dyDescent="0.25">
      <c r="A293" s="84"/>
      <c r="B293" s="21"/>
      <c r="C293" s="8"/>
      <c r="D293" s="8"/>
      <c r="E293" s="8"/>
      <c r="F293" s="174"/>
      <c r="G293" s="155"/>
      <c r="H293" s="155"/>
      <c r="K293" s="155"/>
    </row>
    <row r="294" spans="1:11" hidden="1" x14ac:dyDescent="0.25">
      <c r="A294" s="84"/>
      <c r="B294" s="21"/>
      <c r="C294" s="8"/>
      <c r="D294" s="8"/>
      <c r="E294" s="8"/>
      <c r="F294" s="31"/>
      <c r="G294" s="155"/>
      <c r="H294" s="155"/>
      <c r="K294" s="155"/>
    </row>
    <row r="295" spans="1:11" ht="48" hidden="1" customHeight="1" x14ac:dyDescent="0.25">
      <c r="A295" s="84"/>
      <c r="B295" s="21"/>
      <c r="C295" s="8"/>
      <c r="D295" s="8"/>
      <c r="E295" s="8"/>
      <c r="F295" s="30"/>
      <c r="G295" s="155"/>
      <c r="H295" s="155"/>
      <c r="K295" s="155"/>
    </row>
    <row r="296" spans="1:11" hidden="1" x14ac:dyDescent="0.25">
      <c r="A296" s="84"/>
      <c r="B296" s="22"/>
      <c r="C296" s="8"/>
      <c r="D296" s="8"/>
      <c r="E296" s="8"/>
      <c r="F296" s="29"/>
      <c r="G296" s="155"/>
      <c r="H296" s="155"/>
      <c r="K296" s="155"/>
    </row>
    <row r="297" spans="1:11" ht="63.6" hidden="1" customHeight="1" x14ac:dyDescent="0.25">
      <c r="A297" s="84"/>
      <c r="B297" s="17"/>
      <c r="C297" s="8"/>
      <c r="D297" s="8"/>
      <c r="E297" s="8"/>
      <c r="F297" s="30"/>
      <c r="G297" s="155"/>
      <c r="H297" s="155"/>
      <c r="K297" s="155"/>
    </row>
    <row r="298" spans="1:11" ht="65.45" hidden="1" customHeight="1" x14ac:dyDescent="0.25">
      <c r="A298" s="84"/>
      <c r="B298" s="52"/>
      <c r="C298" s="8"/>
      <c r="D298" s="8"/>
      <c r="E298" s="8"/>
      <c r="F298" s="29"/>
      <c r="G298" s="155"/>
      <c r="H298" s="155"/>
      <c r="K298" s="155"/>
    </row>
    <row r="299" spans="1:11" hidden="1" x14ac:dyDescent="0.25">
      <c r="A299" s="84"/>
      <c r="B299" s="52"/>
      <c r="C299" s="8"/>
      <c r="D299" s="8"/>
      <c r="E299" s="8"/>
      <c r="F299" s="29"/>
      <c r="G299" s="155"/>
      <c r="H299" s="155"/>
      <c r="K299" s="155"/>
    </row>
    <row r="300" spans="1:11" ht="64.150000000000006" hidden="1" customHeight="1" x14ac:dyDescent="0.25">
      <c r="A300" s="84"/>
      <c r="B300" s="52"/>
      <c r="C300" s="8"/>
      <c r="D300" s="8"/>
      <c r="E300" s="8"/>
      <c r="F300" s="29"/>
      <c r="G300" s="155"/>
      <c r="H300" s="155"/>
      <c r="K300" s="155"/>
    </row>
    <row r="301" spans="1:11" ht="49.9" hidden="1" customHeight="1" x14ac:dyDescent="0.25">
      <c r="A301" s="84"/>
      <c r="B301" s="22"/>
      <c r="C301" s="1"/>
      <c r="D301" s="1"/>
      <c r="E301" s="1"/>
      <c r="F301" s="54"/>
      <c r="G301" s="155"/>
      <c r="H301" s="155"/>
      <c r="K301" s="155"/>
    </row>
    <row r="302" spans="1:11" ht="31.15" hidden="1" customHeight="1" x14ac:dyDescent="0.25">
      <c r="A302" s="84"/>
      <c r="B302" s="22"/>
      <c r="C302" s="1"/>
      <c r="D302" s="1"/>
      <c r="E302" s="1"/>
      <c r="F302" s="139"/>
      <c r="G302" s="155"/>
      <c r="H302" s="155"/>
      <c r="K302" s="155"/>
    </row>
    <row r="303" spans="1:11" ht="33.6" hidden="1" customHeight="1" x14ac:dyDescent="0.25">
      <c r="A303" s="84"/>
      <c r="B303" s="65"/>
      <c r="C303" s="8"/>
      <c r="D303" s="8"/>
      <c r="E303" s="8"/>
      <c r="F303" s="29"/>
      <c r="G303" s="155"/>
      <c r="H303" s="155"/>
      <c r="K303" s="155"/>
    </row>
    <row r="304" spans="1:11" ht="32.450000000000003" hidden="1" customHeight="1" x14ac:dyDescent="0.25">
      <c r="A304" s="84"/>
      <c r="B304" s="27"/>
      <c r="C304" s="8"/>
      <c r="D304" s="8"/>
      <c r="E304" s="8"/>
      <c r="F304" s="29"/>
      <c r="G304" s="155"/>
      <c r="H304" s="155"/>
      <c r="K304" s="155"/>
    </row>
    <row r="305" spans="1:11" ht="111" hidden="1" customHeight="1" x14ac:dyDescent="0.25">
      <c r="A305" s="173" t="s">
        <v>254</v>
      </c>
      <c r="B305" s="66" t="s">
        <v>268</v>
      </c>
      <c r="C305" s="16">
        <f>C306</f>
        <v>0</v>
      </c>
      <c r="D305" s="16">
        <f t="shared" ref="D305:E305" si="60">D306</f>
        <v>0</v>
      </c>
      <c r="E305" s="16">
        <f t="shared" si="60"/>
        <v>0</v>
      </c>
      <c r="F305" s="29"/>
      <c r="G305" s="155"/>
      <c r="H305" s="155"/>
      <c r="K305" s="155"/>
    </row>
    <row r="306" spans="1:11" ht="31.5" hidden="1" x14ac:dyDescent="0.25">
      <c r="A306" s="84"/>
      <c r="B306" s="64" t="s">
        <v>15</v>
      </c>
      <c r="C306" s="11">
        <f>SUM(C307:C309)</f>
        <v>0</v>
      </c>
      <c r="D306" s="11">
        <f t="shared" ref="D306:E306" si="61">SUM(D307:D309)</f>
        <v>0</v>
      </c>
      <c r="E306" s="11">
        <f t="shared" si="61"/>
        <v>0</v>
      </c>
      <c r="F306" s="29"/>
      <c r="G306" s="155"/>
      <c r="H306" s="155"/>
      <c r="K306" s="155"/>
    </row>
    <row r="307" spans="1:11" hidden="1" x14ac:dyDescent="0.25">
      <c r="A307" s="85"/>
      <c r="B307" s="52"/>
      <c r="C307" s="8"/>
      <c r="D307" s="8"/>
      <c r="E307" s="8"/>
      <c r="F307" s="142"/>
      <c r="G307" s="155"/>
      <c r="H307" s="155"/>
      <c r="K307" s="155"/>
    </row>
    <row r="308" spans="1:11" hidden="1" x14ac:dyDescent="0.25">
      <c r="A308" s="85"/>
      <c r="B308" s="9"/>
      <c r="C308" s="8"/>
      <c r="D308" s="8"/>
      <c r="E308" s="8"/>
      <c r="F308" s="29"/>
      <c r="G308" s="155"/>
      <c r="H308" s="155"/>
      <c r="K308" s="155"/>
    </row>
    <row r="309" spans="1:11" hidden="1" x14ac:dyDescent="0.25">
      <c r="A309" s="85"/>
      <c r="B309" s="9"/>
      <c r="C309" s="8"/>
      <c r="D309" s="8"/>
      <c r="E309" s="8"/>
      <c r="F309" s="29"/>
      <c r="G309" s="155"/>
      <c r="H309" s="155"/>
      <c r="K309" s="155"/>
    </row>
    <row r="310" spans="1:11" ht="111" hidden="1" customHeight="1" x14ac:dyDescent="0.25">
      <c r="A310" s="173" t="s">
        <v>179</v>
      </c>
      <c r="B310" s="18" t="s">
        <v>180</v>
      </c>
      <c r="C310" s="16">
        <f>C311</f>
        <v>0</v>
      </c>
      <c r="D310" s="16">
        <f t="shared" ref="D310:E310" si="62">D311</f>
        <v>0</v>
      </c>
      <c r="E310" s="16">
        <f t="shared" si="62"/>
        <v>0</v>
      </c>
      <c r="F310" s="142"/>
      <c r="G310" s="155"/>
      <c r="H310" s="155"/>
      <c r="K310" s="155"/>
    </row>
    <row r="311" spans="1:11" ht="31.5" hidden="1" x14ac:dyDescent="0.25">
      <c r="A311" s="85"/>
      <c r="B311" s="86" t="s">
        <v>15</v>
      </c>
      <c r="C311" s="11">
        <f>C312+C313</f>
        <v>0</v>
      </c>
      <c r="D311" s="11">
        <f t="shared" ref="D311:E311" si="63">D312+D313</f>
        <v>0</v>
      </c>
      <c r="E311" s="11">
        <f t="shared" si="63"/>
        <v>0</v>
      </c>
      <c r="F311" s="142"/>
      <c r="G311" s="155"/>
      <c r="H311" s="155"/>
      <c r="K311" s="155"/>
    </row>
    <row r="312" spans="1:11" hidden="1" x14ac:dyDescent="0.25">
      <c r="A312" s="173"/>
      <c r="B312" s="9"/>
      <c r="C312" s="8"/>
      <c r="D312" s="8"/>
      <c r="E312" s="8"/>
      <c r="F312" s="142"/>
      <c r="G312" s="155"/>
      <c r="H312" s="155"/>
      <c r="K312" s="155"/>
    </row>
    <row r="313" spans="1:11" hidden="1" x14ac:dyDescent="0.25">
      <c r="A313" s="173"/>
      <c r="B313" s="9"/>
      <c r="C313" s="8"/>
      <c r="D313" s="8"/>
      <c r="E313" s="8"/>
      <c r="F313" s="29"/>
      <c r="G313" s="155"/>
      <c r="H313" s="155"/>
      <c r="K313" s="155"/>
    </row>
    <row r="314" spans="1:11" ht="63.6" customHeight="1" x14ac:dyDescent="0.25">
      <c r="A314" s="173" t="s">
        <v>111</v>
      </c>
      <c r="B314" s="66" t="s">
        <v>16</v>
      </c>
      <c r="C314" s="16">
        <f>C318+C325+C315</f>
        <v>0</v>
      </c>
      <c r="D314" s="16">
        <f t="shared" ref="D314:E314" si="64">D318+D325+D315</f>
        <v>0</v>
      </c>
      <c r="E314" s="16">
        <f t="shared" si="64"/>
        <v>670267</v>
      </c>
      <c r="F314" s="142"/>
      <c r="G314" s="155"/>
      <c r="H314" s="155"/>
      <c r="K314" s="155"/>
    </row>
    <row r="315" spans="1:11" ht="47.25" hidden="1" x14ac:dyDescent="0.25">
      <c r="A315" s="173" t="s">
        <v>153</v>
      </c>
      <c r="B315" s="66" t="s">
        <v>200</v>
      </c>
      <c r="C315" s="16">
        <f>C316</f>
        <v>0</v>
      </c>
      <c r="D315" s="16">
        <f t="shared" ref="D315:E316" si="65">D316</f>
        <v>0</v>
      </c>
      <c r="E315" s="16">
        <f t="shared" si="65"/>
        <v>0</v>
      </c>
      <c r="F315" s="142"/>
      <c r="G315" s="155"/>
      <c r="H315" s="155"/>
      <c r="K315" s="155"/>
    </row>
    <row r="316" spans="1:11" ht="31.5" hidden="1" x14ac:dyDescent="0.25">
      <c r="A316" s="173"/>
      <c r="B316" s="19" t="s">
        <v>17</v>
      </c>
      <c r="C316" s="11">
        <f>C317</f>
        <v>0</v>
      </c>
      <c r="D316" s="11">
        <f t="shared" si="65"/>
        <v>0</v>
      </c>
      <c r="E316" s="11">
        <f t="shared" si="65"/>
        <v>0</v>
      </c>
      <c r="F316" s="142"/>
      <c r="G316" s="155"/>
      <c r="H316" s="155"/>
      <c r="K316" s="155"/>
    </row>
    <row r="317" spans="1:11" hidden="1" x14ac:dyDescent="0.25">
      <c r="A317" s="173"/>
      <c r="B317" s="65"/>
      <c r="C317" s="8"/>
      <c r="D317" s="8"/>
      <c r="E317" s="8"/>
      <c r="F317" s="29"/>
      <c r="G317" s="155"/>
      <c r="H317" s="155"/>
      <c r="K317" s="155"/>
    </row>
    <row r="318" spans="1:11" ht="47.25" x14ac:dyDescent="0.25">
      <c r="A318" s="173" t="s">
        <v>191</v>
      </c>
      <c r="B318" s="87" t="s">
        <v>201</v>
      </c>
      <c r="C318" s="16">
        <f>C319+C321+C323</f>
        <v>0</v>
      </c>
      <c r="D318" s="16">
        <f t="shared" ref="D318:E318" si="66">D319+D321+D323</f>
        <v>0</v>
      </c>
      <c r="E318" s="16">
        <f t="shared" si="66"/>
        <v>196266</v>
      </c>
      <c r="F318" s="30"/>
      <c r="G318" s="155"/>
      <c r="H318" s="155"/>
      <c r="K318" s="155"/>
    </row>
    <row r="319" spans="1:11" ht="31.5" hidden="1" x14ac:dyDescent="0.25">
      <c r="A319" s="173"/>
      <c r="B319" s="46" t="s">
        <v>267</v>
      </c>
      <c r="C319" s="11">
        <f>C320</f>
        <v>0</v>
      </c>
      <c r="D319" s="11">
        <f t="shared" ref="D319:E319" si="67">D320</f>
        <v>0</v>
      </c>
      <c r="E319" s="11">
        <f t="shared" si="67"/>
        <v>0</v>
      </c>
      <c r="F319" s="30"/>
      <c r="G319" s="155"/>
      <c r="H319" s="155"/>
      <c r="K319" s="155"/>
    </row>
    <row r="320" spans="1:11" hidden="1" x14ac:dyDescent="0.25">
      <c r="A320" s="173"/>
      <c r="B320" s="46"/>
      <c r="C320" s="11"/>
      <c r="D320" s="11"/>
      <c r="E320" s="11"/>
      <c r="F320" s="174"/>
      <c r="G320" s="155"/>
      <c r="H320" s="155"/>
      <c r="K320" s="155"/>
    </row>
    <row r="321" spans="1:11" x14ac:dyDescent="0.25">
      <c r="A321" s="63"/>
      <c r="B321" s="46" t="s">
        <v>37</v>
      </c>
      <c r="C321" s="11">
        <f>C322</f>
        <v>0</v>
      </c>
      <c r="D321" s="11">
        <f t="shared" ref="D321:E321" si="68">D322</f>
        <v>0</v>
      </c>
      <c r="E321" s="11">
        <f t="shared" si="68"/>
        <v>62500</v>
      </c>
      <c r="F321" s="174"/>
      <c r="G321" s="155"/>
      <c r="H321" s="155"/>
      <c r="K321" s="155"/>
    </row>
    <row r="322" spans="1:11" ht="36" customHeight="1" x14ac:dyDescent="0.25">
      <c r="A322" s="173"/>
      <c r="B322" s="20"/>
      <c r="C322" s="8"/>
      <c r="D322" s="8"/>
      <c r="E322" s="8">
        <v>62500</v>
      </c>
      <c r="F322" s="150" t="s">
        <v>348</v>
      </c>
      <c r="G322" s="155"/>
      <c r="H322" s="155"/>
      <c r="K322" s="155"/>
    </row>
    <row r="323" spans="1:11" ht="19.149999999999999" customHeight="1" x14ac:dyDescent="0.25">
      <c r="A323" s="173"/>
      <c r="B323" s="19" t="s">
        <v>17</v>
      </c>
      <c r="C323" s="11">
        <f>C324</f>
        <v>0</v>
      </c>
      <c r="D323" s="11">
        <f t="shared" ref="D323:E323" si="69">D324</f>
        <v>0</v>
      </c>
      <c r="E323" s="11">
        <f t="shared" si="69"/>
        <v>133766</v>
      </c>
      <c r="F323" s="142"/>
      <c r="G323" s="155"/>
      <c r="H323" s="155"/>
      <c r="K323" s="155"/>
    </row>
    <row r="324" spans="1:11" ht="37.15" customHeight="1" x14ac:dyDescent="0.25">
      <c r="A324" s="173"/>
      <c r="B324" s="26"/>
      <c r="C324" s="8"/>
      <c r="D324" s="8"/>
      <c r="E324" s="8">
        <v>133766</v>
      </c>
      <c r="F324" s="150" t="s">
        <v>348</v>
      </c>
      <c r="G324" s="155"/>
      <c r="H324" s="155"/>
      <c r="K324" s="155"/>
    </row>
    <row r="325" spans="1:11" ht="31.5" x14ac:dyDescent="0.25">
      <c r="A325" s="173" t="s">
        <v>126</v>
      </c>
      <c r="B325" s="87" t="s">
        <v>202</v>
      </c>
      <c r="C325" s="16">
        <f>C326+C328+C330</f>
        <v>0</v>
      </c>
      <c r="D325" s="16">
        <f t="shared" ref="D325:E325" si="70">D326+D328+D330</f>
        <v>0</v>
      </c>
      <c r="E325" s="16">
        <f t="shared" si="70"/>
        <v>474001</v>
      </c>
      <c r="F325" s="142"/>
      <c r="G325" s="155"/>
      <c r="H325" s="155"/>
      <c r="K325" s="155"/>
    </row>
    <row r="326" spans="1:11" hidden="1" x14ac:dyDescent="0.25">
      <c r="A326" s="173"/>
      <c r="B326" s="19" t="s">
        <v>20</v>
      </c>
      <c r="C326" s="11">
        <f>C327</f>
        <v>0</v>
      </c>
      <c r="D326" s="11">
        <f t="shared" ref="D326:E326" si="71">D327</f>
        <v>0</v>
      </c>
      <c r="E326" s="11">
        <f t="shared" si="71"/>
        <v>0</v>
      </c>
      <c r="F326" s="142"/>
      <c r="G326" s="155"/>
      <c r="H326" s="155"/>
      <c r="K326" s="155"/>
    </row>
    <row r="327" spans="1:11" hidden="1" x14ac:dyDescent="0.25">
      <c r="A327" s="173"/>
      <c r="B327" s="20"/>
      <c r="C327" s="8"/>
      <c r="D327" s="8"/>
      <c r="E327" s="8"/>
      <c r="F327" s="142"/>
      <c r="G327" s="155"/>
      <c r="H327" s="155"/>
      <c r="K327" s="155"/>
    </row>
    <row r="328" spans="1:11" ht="48" hidden="1" customHeight="1" x14ac:dyDescent="0.25">
      <c r="A328" s="173"/>
      <c r="B328" s="64" t="s">
        <v>72</v>
      </c>
      <c r="C328" s="8">
        <f>C329</f>
        <v>0</v>
      </c>
      <c r="D328" s="8">
        <f t="shared" ref="D328:E328" si="72">D329</f>
        <v>0</v>
      </c>
      <c r="E328" s="8">
        <f t="shared" si="72"/>
        <v>0</v>
      </c>
      <c r="F328" s="142"/>
      <c r="G328" s="155"/>
      <c r="H328" s="155"/>
      <c r="K328" s="155"/>
    </row>
    <row r="329" spans="1:11" hidden="1" x14ac:dyDescent="0.25">
      <c r="A329" s="173"/>
      <c r="B329" s="20"/>
      <c r="C329" s="8"/>
      <c r="D329" s="8"/>
      <c r="E329" s="8"/>
      <c r="F329" s="142"/>
      <c r="G329" s="155"/>
      <c r="H329" s="155"/>
      <c r="K329" s="155"/>
    </row>
    <row r="330" spans="1:11" ht="18.600000000000001" customHeight="1" x14ac:dyDescent="0.25">
      <c r="A330" s="173"/>
      <c r="B330" s="64" t="s">
        <v>17</v>
      </c>
      <c r="C330" s="11">
        <f>SUM(C331:C336)</f>
        <v>0</v>
      </c>
      <c r="D330" s="11">
        <f t="shared" ref="D330:E330" si="73">SUM(D331:D336)</f>
        <v>0</v>
      </c>
      <c r="E330" s="11">
        <f t="shared" si="73"/>
        <v>474001</v>
      </c>
      <c r="F330" s="142"/>
      <c r="G330" s="155"/>
      <c r="H330" s="155"/>
      <c r="K330" s="155"/>
    </row>
    <row r="331" spans="1:11" ht="34.15" customHeight="1" x14ac:dyDescent="0.25">
      <c r="A331" s="173"/>
      <c r="B331" s="20"/>
      <c r="C331" s="11"/>
      <c r="D331" s="8"/>
      <c r="E331" s="8">
        <v>474001</v>
      </c>
      <c r="F331" s="150" t="s">
        <v>348</v>
      </c>
      <c r="G331" s="155"/>
      <c r="H331" s="155"/>
      <c r="K331" s="155"/>
    </row>
    <row r="332" spans="1:11" hidden="1" x14ac:dyDescent="0.25">
      <c r="A332" s="173"/>
      <c r="B332" s="20"/>
      <c r="C332" s="11"/>
      <c r="D332" s="11"/>
      <c r="E332" s="11"/>
      <c r="F332" s="29"/>
      <c r="G332" s="155"/>
      <c r="H332" s="155"/>
      <c r="K332" s="155"/>
    </row>
    <row r="333" spans="1:11" hidden="1" x14ac:dyDescent="0.25">
      <c r="A333" s="173"/>
      <c r="B333" s="20"/>
      <c r="C333" s="62"/>
      <c r="D333" s="8"/>
      <c r="E333" s="8"/>
      <c r="F333" s="29"/>
      <c r="G333" s="155"/>
      <c r="H333" s="155"/>
      <c r="K333" s="155"/>
    </row>
    <row r="334" spans="1:11" hidden="1" x14ac:dyDescent="0.25">
      <c r="A334" s="173"/>
      <c r="B334" s="9"/>
      <c r="C334" s="62"/>
      <c r="D334" s="11"/>
      <c r="E334" s="11"/>
      <c r="F334" s="88"/>
      <c r="G334" s="155"/>
      <c r="H334" s="155"/>
      <c r="K334" s="155"/>
    </row>
    <row r="335" spans="1:11" hidden="1" x14ac:dyDescent="0.25">
      <c r="A335" s="173"/>
      <c r="B335" s="20"/>
      <c r="C335" s="62"/>
      <c r="D335" s="8"/>
      <c r="E335" s="8"/>
      <c r="F335" s="142"/>
      <c r="G335" s="155"/>
      <c r="H335" s="155"/>
      <c r="K335" s="155"/>
    </row>
    <row r="336" spans="1:11" hidden="1" x14ac:dyDescent="0.25">
      <c r="A336" s="173"/>
      <c r="B336" s="20"/>
      <c r="C336" s="62"/>
      <c r="D336" s="8"/>
      <c r="E336" s="8"/>
      <c r="F336" s="29"/>
      <c r="G336" s="155"/>
      <c r="H336" s="155"/>
      <c r="K336" s="155"/>
    </row>
    <row r="337" spans="1:11" ht="79.900000000000006" customHeight="1" x14ac:dyDescent="0.25">
      <c r="A337" s="173" t="s">
        <v>87</v>
      </c>
      <c r="B337" s="66" t="s">
        <v>203</v>
      </c>
      <c r="C337" s="16">
        <f>C345+C370+C338+C342</f>
        <v>0</v>
      </c>
      <c r="D337" s="16">
        <f>D345+D370+D338+D342</f>
        <v>2100000</v>
      </c>
      <c r="E337" s="16">
        <f>E345+E370+E338+E342</f>
        <v>2463124</v>
      </c>
      <c r="F337" s="29"/>
      <c r="G337" s="155"/>
      <c r="H337" s="155"/>
      <c r="K337" s="155"/>
    </row>
    <row r="338" spans="1:11" ht="31.5" x14ac:dyDescent="0.25">
      <c r="A338" s="173" t="s">
        <v>141</v>
      </c>
      <c r="B338" s="66" t="s">
        <v>204</v>
      </c>
      <c r="C338" s="16">
        <f>C339</f>
        <v>0</v>
      </c>
      <c r="D338" s="16">
        <f t="shared" ref="D338:E338" si="74">D339</f>
        <v>0</v>
      </c>
      <c r="E338" s="16">
        <f t="shared" si="74"/>
        <v>1236492</v>
      </c>
      <c r="F338" s="29"/>
      <c r="G338" s="155"/>
      <c r="H338" s="155"/>
      <c r="K338" s="155"/>
    </row>
    <row r="339" spans="1:11" ht="19.149999999999999" customHeight="1" x14ac:dyDescent="0.25">
      <c r="A339" s="173"/>
      <c r="B339" s="19" t="s">
        <v>17</v>
      </c>
      <c r="C339" s="11">
        <f>SUM(C340:C341)</f>
        <v>0</v>
      </c>
      <c r="D339" s="11">
        <f>SUM(D340:D341)</f>
        <v>0</v>
      </c>
      <c r="E339" s="11">
        <f>SUM(E340:E341)</f>
        <v>1236492</v>
      </c>
      <c r="F339" s="29"/>
      <c r="G339" s="155"/>
      <c r="H339" s="155"/>
      <c r="K339" s="155"/>
    </row>
    <row r="340" spans="1:11" ht="31.5" x14ac:dyDescent="0.25">
      <c r="A340" s="173"/>
      <c r="B340" s="26"/>
      <c r="C340" s="8"/>
      <c r="D340" s="62"/>
      <c r="E340" s="8">
        <f>1235200+1292</f>
        <v>1236492</v>
      </c>
      <c r="F340" s="150" t="s">
        <v>348</v>
      </c>
      <c r="G340" s="155"/>
      <c r="H340" s="155"/>
      <c r="K340" s="155"/>
    </row>
    <row r="341" spans="1:11" hidden="1" x14ac:dyDescent="0.25">
      <c r="A341" s="173"/>
      <c r="B341" s="65"/>
      <c r="C341" s="16"/>
      <c r="D341" s="8"/>
      <c r="E341" s="8"/>
      <c r="F341" s="142"/>
      <c r="G341" s="155"/>
      <c r="H341" s="155"/>
      <c r="K341" s="155"/>
    </row>
    <row r="342" spans="1:11" ht="48" hidden="1" customHeight="1" x14ac:dyDescent="0.25">
      <c r="A342" s="173" t="s">
        <v>182</v>
      </c>
      <c r="B342" s="66" t="s">
        <v>205</v>
      </c>
      <c r="C342" s="16">
        <f>C343</f>
        <v>0</v>
      </c>
      <c r="D342" s="16">
        <f t="shared" ref="D342:E343" si="75">D343</f>
        <v>0</v>
      </c>
      <c r="E342" s="16">
        <f t="shared" si="75"/>
        <v>0</v>
      </c>
      <c r="F342" s="142"/>
      <c r="G342" s="155"/>
      <c r="H342" s="155"/>
      <c r="K342" s="155"/>
    </row>
    <row r="343" spans="1:11" ht="31.5" hidden="1" x14ac:dyDescent="0.25">
      <c r="A343" s="63"/>
      <c r="B343" s="19" t="s">
        <v>17</v>
      </c>
      <c r="C343" s="11">
        <f>C344</f>
        <v>0</v>
      </c>
      <c r="D343" s="11">
        <f t="shared" si="75"/>
        <v>0</v>
      </c>
      <c r="E343" s="11">
        <f t="shared" si="75"/>
        <v>0</v>
      </c>
      <c r="F343" s="142"/>
      <c r="G343" s="155"/>
      <c r="H343" s="155"/>
      <c r="K343" s="155"/>
    </row>
    <row r="344" spans="1:11" hidden="1" x14ac:dyDescent="0.25">
      <c r="A344" s="173"/>
      <c r="B344" s="65"/>
      <c r="C344" s="16"/>
      <c r="D344" s="8"/>
      <c r="E344" s="8"/>
      <c r="F344" s="32"/>
      <c r="G344" s="155"/>
      <c r="H344" s="155"/>
      <c r="K344" s="155"/>
    </row>
    <row r="345" spans="1:11" ht="48" customHeight="1" x14ac:dyDescent="0.25">
      <c r="A345" s="173" t="s">
        <v>18</v>
      </c>
      <c r="B345" s="66" t="s">
        <v>60</v>
      </c>
      <c r="C345" s="16">
        <f>C346</f>
        <v>0</v>
      </c>
      <c r="D345" s="16">
        <f t="shared" ref="D345:E345" si="76">D346</f>
        <v>2100000</v>
      </c>
      <c r="E345" s="16">
        <f t="shared" si="76"/>
        <v>1226242</v>
      </c>
      <c r="F345" s="29"/>
      <c r="G345" s="155"/>
      <c r="H345" s="155"/>
      <c r="K345" s="155"/>
    </row>
    <row r="346" spans="1:11" ht="31.5" x14ac:dyDescent="0.25">
      <c r="A346" s="173"/>
      <c r="B346" s="19" t="s">
        <v>17</v>
      </c>
      <c r="C346" s="11">
        <f>SUM(C347:C369)</f>
        <v>0</v>
      </c>
      <c r="D346" s="11">
        <f>SUM(D347:D369)</f>
        <v>2100000</v>
      </c>
      <c r="E346" s="11">
        <f>SUM(E347:E369)</f>
        <v>1226242</v>
      </c>
      <c r="F346" s="29"/>
      <c r="G346" s="155"/>
      <c r="H346" s="155"/>
      <c r="K346" s="155"/>
    </row>
    <row r="347" spans="1:11" ht="31.5" x14ac:dyDescent="0.25">
      <c r="A347" s="173"/>
      <c r="B347" s="26" t="s">
        <v>419</v>
      </c>
      <c r="C347" s="62"/>
      <c r="D347" s="62"/>
      <c r="E347" s="62">
        <f>1118657+41085+66500</f>
        <v>1226242</v>
      </c>
      <c r="F347" s="150" t="s">
        <v>348</v>
      </c>
      <c r="G347" s="155"/>
      <c r="H347" s="155"/>
      <c r="K347" s="155"/>
    </row>
    <row r="348" spans="1:11" ht="63" hidden="1" customHeight="1" x14ac:dyDescent="0.25">
      <c r="A348" s="173"/>
      <c r="B348" s="26"/>
      <c r="C348" s="62"/>
      <c r="D348" s="62"/>
      <c r="E348" s="8"/>
      <c r="F348" s="142"/>
      <c r="G348" s="155"/>
      <c r="H348" s="155"/>
      <c r="K348" s="155"/>
    </row>
    <row r="349" spans="1:11" ht="36" hidden="1" customHeight="1" x14ac:dyDescent="0.25">
      <c r="A349" s="173"/>
      <c r="B349" s="26"/>
      <c r="C349" s="62"/>
      <c r="D349" s="62"/>
      <c r="E349" s="8"/>
      <c r="F349" s="182"/>
      <c r="G349" s="155"/>
      <c r="H349" s="155"/>
      <c r="K349" s="155"/>
    </row>
    <row r="350" spans="1:11" ht="63.6" hidden="1" customHeight="1" x14ac:dyDescent="0.25">
      <c r="A350" s="173"/>
      <c r="B350" s="26"/>
      <c r="C350" s="8"/>
      <c r="D350" s="62"/>
      <c r="E350" s="8"/>
      <c r="F350" s="142"/>
      <c r="G350" s="155"/>
      <c r="H350" s="155"/>
      <c r="K350" s="155"/>
    </row>
    <row r="351" spans="1:11" ht="31.5" x14ac:dyDescent="0.25">
      <c r="A351" s="173"/>
      <c r="B351" s="26" t="s">
        <v>303</v>
      </c>
      <c r="C351" s="8"/>
      <c r="D351" s="62">
        <v>2100000</v>
      </c>
      <c r="E351" s="8"/>
      <c r="F351" s="150" t="s">
        <v>375</v>
      </c>
      <c r="G351" s="155"/>
      <c r="H351" s="155"/>
      <c r="K351" s="155"/>
    </row>
    <row r="352" spans="1:11" ht="129.6" hidden="1" customHeight="1" x14ac:dyDescent="0.25">
      <c r="A352" s="173"/>
      <c r="B352" s="26"/>
      <c r="C352" s="8"/>
      <c r="D352" s="62"/>
      <c r="E352" s="8"/>
      <c r="F352" s="183"/>
      <c r="G352" s="155"/>
      <c r="H352" s="155"/>
      <c r="K352" s="155"/>
    </row>
    <row r="353" spans="1:11" hidden="1" x14ac:dyDescent="0.25">
      <c r="A353" s="173"/>
      <c r="B353" s="26"/>
      <c r="C353" s="8"/>
      <c r="D353" s="62"/>
      <c r="E353" s="8"/>
      <c r="F353" s="31"/>
      <c r="G353" s="155"/>
      <c r="H353" s="155"/>
      <c r="K353" s="155"/>
    </row>
    <row r="354" spans="1:11" hidden="1" x14ac:dyDescent="0.25">
      <c r="A354" s="173"/>
      <c r="B354" s="26"/>
      <c r="C354" s="8"/>
      <c r="D354" s="62"/>
      <c r="E354" s="8"/>
      <c r="F354" s="31"/>
      <c r="G354" s="155"/>
      <c r="H354" s="155"/>
      <c r="K354" s="155"/>
    </row>
    <row r="355" spans="1:11" hidden="1" x14ac:dyDescent="0.25">
      <c r="A355" s="173"/>
      <c r="B355" s="19"/>
      <c r="C355" s="8"/>
      <c r="D355" s="62"/>
      <c r="E355" s="8"/>
      <c r="F355" s="142"/>
      <c r="G355" s="155"/>
      <c r="H355" s="155"/>
      <c r="K355" s="155"/>
    </row>
    <row r="356" spans="1:11" hidden="1" x14ac:dyDescent="0.25">
      <c r="A356" s="173"/>
      <c r="B356" s="19"/>
      <c r="C356" s="8"/>
      <c r="D356" s="62"/>
      <c r="E356" s="8"/>
      <c r="F356" s="31"/>
      <c r="G356" s="155"/>
      <c r="H356" s="155"/>
      <c r="K356" s="155"/>
    </row>
    <row r="357" spans="1:11" hidden="1" x14ac:dyDescent="0.25">
      <c r="A357" s="173"/>
      <c r="B357" s="19"/>
      <c r="C357" s="8"/>
      <c r="D357" s="62"/>
      <c r="E357" s="8"/>
      <c r="F357" s="31"/>
      <c r="G357" s="155"/>
      <c r="H357" s="155"/>
      <c r="K357" s="155"/>
    </row>
    <row r="358" spans="1:11" hidden="1" x14ac:dyDescent="0.25">
      <c r="A358" s="173"/>
      <c r="B358" s="19"/>
      <c r="C358" s="8"/>
      <c r="D358" s="62"/>
      <c r="E358" s="8"/>
      <c r="F358" s="31"/>
      <c r="G358" s="155"/>
      <c r="H358" s="155"/>
      <c r="K358" s="155"/>
    </row>
    <row r="359" spans="1:11" hidden="1" x14ac:dyDescent="0.25">
      <c r="A359" s="173"/>
      <c r="B359" s="19"/>
      <c r="C359" s="8"/>
      <c r="D359" s="62"/>
      <c r="E359" s="8"/>
      <c r="F359" s="142"/>
      <c r="G359" s="155"/>
      <c r="H359" s="155"/>
      <c r="K359" s="155"/>
    </row>
    <row r="360" spans="1:11" hidden="1" x14ac:dyDescent="0.25">
      <c r="A360" s="173"/>
      <c r="B360" s="19"/>
      <c r="C360" s="8"/>
      <c r="D360" s="62"/>
      <c r="E360" s="8"/>
      <c r="F360" s="142"/>
      <c r="G360" s="155"/>
      <c r="H360" s="155"/>
      <c r="K360" s="155"/>
    </row>
    <row r="361" spans="1:11" hidden="1" x14ac:dyDescent="0.25">
      <c r="A361" s="173"/>
      <c r="B361" s="19"/>
      <c r="C361" s="8"/>
      <c r="D361" s="62"/>
      <c r="E361" s="8"/>
      <c r="F361" s="142"/>
      <c r="G361" s="155"/>
      <c r="H361" s="155"/>
      <c r="K361" s="155"/>
    </row>
    <row r="362" spans="1:11" hidden="1" x14ac:dyDescent="0.25">
      <c r="A362" s="173"/>
      <c r="B362" s="19"/>
      <c r="C362" s="8"/>
      <c r="D362" s="62"/>
      <c r="E362" s="8"/>
      <c r="F362" s="142"/>
      <c r="G362" s="155"/>
      <c r="H362" s="155"/>
      <c r="K362" s="155"/>
    </row>
    <row r="363" spans="1:11" hidden="1" x14ac:dyDescent="0.25">
      <c r="A363" s="173"/>
      <c r="B363" s="19"/>
      <c r="C363" s="8"/>
      <c r="D363" s="62"/>
      <c r="E363" s="8"/>
      <c r="F363" s="142"/>
      <c r="G363" s="155"/>
      <c r="H363" s="155"/>
      <c r="K363" s="155"/>
    </row>
    <row r="364" spans="1:11" hidden="1" x14ac:dyDescent="0.25">
      <c r="A364" s="173"/>
      <c r="B364" s="19"/>
      <c r="C364" s="8"/>
      <c r="D364" s="62"/>
      <c r="E364" s="8"/>
      <c r="F364" s="142"/>
      <c r="G364" s="155"/>
      <c r="H364" s="155"/>
      <c r="K364" s="155"/>
    </row>
    <row r="365" spans="1:11" hidden="1" x14ac:dyDescent="0.25">
      <c r="A365" s="173"/>
      <c r="B365" s="19"/>
      <c r="C365" s="8"/>
      <c r="D365" s="62"/>
      <c r="E365" s="8"/>
      <c r="F365" s="142"/>
      <c r="G365" s="155"/>
      <c r="H365" s="155"/>
      <c r="K365" s="155"/>
    </row>
    <row r="366" spans="1:11" hidden="1" x14ac:dyDescent="0.25">
      <c r="A366" s="173"/>
      <c r="B366" s="19"/>
      <c r="C366" s="8"/>
      <c r="D366" s="62"/>
      <c r="E366" s="8"/>
      <c r="F366" s="142"/>
      <c r="G366" s="155"/>
      <c r="H366" s="155"/>
      <c r="K366" s="155"/>
    </row>
    <row r="367" spans="1:11" hidden="1" x14ac:dyDescent="0.25">
      <c r="A367" s="173"/>
      <c r="B367" s="19"/>
      <c r="C367" s="8"/>
      <c r="D367" s="62"/>
      <c r="E367" s="8"/>
      <c r="F367" s="142"/>
      <c r="G367" s="155"/>
      <c r="H367" s="155"/>
      <c r="K367" s="155"/>
    </row>
    <row r="368" spans="1:11" hidden="1" x14ac:dyDescent="0.25">
      <c r="A368" s="173"/>
      <c r="B368" s="19"/>
      <c r="C368" s="8"/>
      <c r="D368" s="62"/>
      <c r="E368" s="8"/>
      <c r="F368" s="142"/>
      <c r="G368" s="155"/>
      <c r="H368" s="155"/>
      <c r="K368" s="155"/>
    </row>
    <row r="369" spans="1:11" hidden="1" x14ac:dyDescent="0.25">
      <c r="A369" s="173"/>
      <c r="B369" s="19"/>
      <c r="C369" s="8"/>
      <c r="D369" s="62"/>
      <c r="E369" s="8"/>
      <c r="F369" s="142"/>
      <c r="G369" s="155"/>
      <c r="H369" s="155"/>
      <c r="K369" s="155"/>
    </row>
    <row r="370" spans="1:11" ht="31.5" x14ac:dyDescent="0.25">
      <c r="A370" s="173" t="s">
        <v>74</v>
      </c>
      <c r="B370" s="66" t="s">
        <v>206</v>
      </c>
      <c r="C370" s="16">
        <f>C371</f>
        <v>0</v>
      </c>
      <c r="D370" s="16">
        <f t="shared" ref="D370:E371" si="77">D371</f>
        <v>0</v>
      </c>
      <c r="E370" s="16">
        <f t="shared" si="77"/>
        <v>390</v>
      </c>
      <c r="F370" s="30"/>
      <c r="G370" s="155"/>
      <c r="H370" s="155"/>
      <c r="K370" s="155"/>
    </row>
    <row r="371" spans="1:11" ht="22.9" customHeight="1" x14ac:dyDescent="0.25">
      <c r="A371" s="173"/>
      <c r="B371" s="64" t="s">
        <v>17</v>
      </c>
      <c r="C371" s="11">
        <f>C372</f>
        <v>0</v>
      </c>
      <c r="D371" s="11">
        <f t="shared" si="77"/>
        <v>0</v>
      </c>
      <c r="E371" s="11">
        <f t="shared" si="77"/>
        <v>390</v>
      </c>
      <c r="F371" s="30"/>
      <c r="G371" s="155"/>
      <c r="H371" s="155"/>
      <c r="K371" s="155"/>
    </row>
    <row r="372" spans="1:11" ht="31.5" x14ac:dyDescent="0.25">
      <c r="A372" s="173"/>
      <c r="B372" s="65"/>
      <c r="C372" s="8"/>
      <c r="D372" s="8"/>
      <c r="E372" s="8">
        <v>390</v>
      </c>
      <c r="F372" s="150" t="s">
        <v>348</v>
      </c>
      <c r="G372" s="155"/>
      <c r="H372" s="155"/>
      <c r="K372" s="155"/>
    </row>
    <row r="373" spans="1:11" ht="33.6" customHeight="1" x14ac:dyDescent="0.25">
      <c r="A373" s="173" t="s">
        <v>88</v>
      </c>
      <c r="B373" s="14" t="s">
        <v>207</v>
      </c>
      <c r="C373" s="89">
        <f>C374+C400+C408</f>
        <v>10000000</v>
      </c>
      <c r="D373" s="89">
        <f>D374+D400+D408</f>
        <v>3240000</v>
      </c>
      <c r="E373" s="89">
        <f>E374+E400+E408</f>
        <v>1410957</v>
      </c>
      <c r="F373" s="90"/>
      <c r="G373" s="155"/>
      <c r="H373" s="155"/>
      <c r="K373" s="155"/>
    </row>
    <row r="374" spans="1:11" ht="33" customHeight="1" x14ac:dyDescent="0.25">
      <c r="A374" s="173" t="s">
        <v>89</v>
      </c>
      <c r="B374" s="66" t="s">
        <v>31</v>
      </c>
      <c r="C374" s="16">
        <f>C375</f>
        <v>0</v>
      </c>
      <c r="D374" s="16">
        <f t="shared" ref="D374:E374" si="78">D375</f>
        <v>3240000</v>
      </c>
      <c r="E374" s="16">
        <f t="shared" si="78"/>
        <v>1378158</v>
      </c>
      <c r="F374" s="174"/>
      <c r="G374" s="155"/>
      <c r="H374" s="155"/>
      <c r="K374" s="155"/>
    </row>
    <row r="375" spans="1:11" x14ac:dyDescent="0.25">
      <c r="A375" s="173"/>
      <c r="B375" s="46" t="s">
        <v>2</v>
      </c>
      <c r="C375" s="11">
        <f>SUM(C376:C399)</f>
        <v>0</v>
      </c>
      <c r="D375" s="11">
        <f>SUM(D376:D399)</f>
        <v>3240000</v>
      </c>
      <c r="E375" s="11">
        <f>SUM(E376:E399)</f>
        <v>1378158</v>
      </c>
      <c r="F375" s="174"/>
      <c r="G375" s="155"/>
      <c r="H375" s="155"/>
      <c r="K375" s="155"/>
    </row>
    <row r="376" spans="1:11" ht="32.450000000000003" hidden="1" customHeight="1" x14ac:dyDescent="0.25">
      <c r="A376" s="173"/>
      <c r="B376" s="20"/>
      <c r="C376" s="8"/>
      <c r="D376" s="11"/>
      <c r="E376" s="11"/>
      <c r="F376" s="174"/>
      <c r="G376" s="155"/>
      <c r="H376" s="155"/>
      <c r="K376" s="155"/>
    </row>
    <row r="377" spans="1:11" ht="33" customHeight="1" x14ac:dyDescent="0.25">
      <c r="A377" s="173"/>
      <c r="B377" s="20" t="s">
        <v>282</v>
      </c>
      <c r="C377" s="8"/>
      <c r="D377" s="8">
        <f>3100000+140000</f>
        <v>3240000</v>
      </c>
      <c r="E377" s="8"/>
      <c r="F377" s="29" t="s">
        <v>374</v>
      </c>
      <c r="G377" s="155"/>
      <c r="H377" s="155"/>
      <c r="K377" s="155"/>
    </row>
    <row r="378" spans="1:11" ht="34.15" customHeight="1" x14ac:dyDescent="0.25">
      <c r="A378" s="173"/>
      <c r="B378" s="20"/>
      <c r="C378" s="8"/>
      <c r="D378" s="8"/>
      <c r="E378" s="8">
        <v>1378158</v>
      </c>
      <c r="F378" s="150" t="s">
        <v>348</v>
      </c>
      <c r="G378" s="155"/>
      <c r="H378" s="155"/>
      <c r="K378" s="155"/>
    </row>
    <row r="379" spans="1:11" hidden="1" x14ac:dyDescent="0.25">
      <c r="A379" s="91"/>
      <c r="B379" s="20"/>
      <c r="C379" s="8"/>
      <c r="D379" s="8"/>
      <c r="E379" s="8"/>
      <c r="F379" s="29"/>
      <c r="G379" s="155"/>
      <c r="H379" s="155"/>
      <c r="K379" s="155"/>
    </row>
    <row r="380" spans="1:11" hidden="1" x14ac:dyDescent="0.25">
      <c r="A380" s="91"/>
      <c r="B380" s="20"/>
      <c r="C380" s="8"/>
      <c r="D380" s="8"/>
      <c r="E380" s="8"/>
      <c r="F380" s="29"/>
      <c r="G380" s="155"/>
      <c r="H380" s="155"/>
      <c r="K380" s="155"/>
    </row>
    <row r="381" spans="1:11" ht="33" hidden="1" customHeight="1" x14ac:dyDescent="0.25">
      <c r="A381" s="91"/>
      <c r="B381" s="20"/>
      <c r="C381" s="8"/>
      <c r="D381" s="8"/>
      <c r="E381" s="8"/>
      <c r="F381" s="29"/>
      <c r="G381" s="155"/>
      <c r="H381" s="155"/>
      <c r="K381" s="155"/>
    </row>
    <row r="382" spans="1:11" ht="32.450000000000003" hidden="1" customHeight="1" x14ac:dyDescent="0.25">
      <c r="A382" s="91"/>
      <c r="B382" s="20"/>
      <c r="C382" s="8"/>
      <c r="D382" s="8"/>
      <c r="E382" s="8"/>
      <c r="F382" s="29"/>
      <c r="G382" s="155"/>
      <c r="H382" s="155"/>
      <c r="K382" s="155"/>
    </row>
    <row r="383" spans="1:11" ht="37.15" hidden="1" customHeight="1" x14ac:dyDescent="0.25">
      <c r="A383" s="173"/>
      <c r="B383" s="20"/>
      <c r="C383" s="8"/>
      <c r="D383" s="8"/>
      <c r="E383" s="8"/>
      <c r="F383" s="29"/>
      <c r="G383" s="155"/>
      <c r="H383" s="155"/>
      <c r="K383" s="155"/>
    </row>
    <row r="384" spans="1:11" hidden="1" x14ac:dyDescent="0.25">
      <c r="A384" s="173"/>
      <c r="B384" s="20"/>
      <c r="C384" s="8"/>
      <c r="D384" s="8"/>
      <c r="E384" s="11"/>
      <c r="F384" s="29"/>
      <c r="G384" s="155"/>
      <c r="H384" s="155"/>
      <c r="K384" s="155"/>
    </row>
    <row r="385" spans="1:11" hidden="1" x14ac:dyDescent="0.25">
      <c r="A385" s="173"/>
      <c r="B385" s="20"/>
      <c r="C385" s="8"/>
      <c r="D385" s="8"/>
      <c r="E385" s="11"/>
      <c r="F385" s="29"/>
      <c r="G385" s="155"/>
      <c r="H385" s="155"/>
      <c r="K385" s="155"/>
    </row>
    <row r="386" spans="1:11" hidden="1" x14ac:dyDescent="0.25">
      <c r="A386" s="173"/>
      <c r="B386" s="20"/>
      <c r="C386" s="8"/>
      <c r="D386" s="8"/>
      <c r="E386" s="11"/>
      <c r="F386" s="29"/>
      <c r="G386" s="155"/>
      <c r="H386" s="155"/>
      <c r="K386" s="155"/>
    </row>
    <row r="387" spans="1:11" hidden="1" x14ac:dyDescent="0.25">
      <c r="A387" s="173"/>
      <c r="B387" s="20"/>
      <c r="C387" s="8"/>
      <c r="D387" s="8"/>
      <c r="E387" s="11"/>
      <c r="F387" s="29"/>
      <c r="G387" s="155"/>
      <c r="H387" s="155"/>
      <c r="K387" s="155"/>
    </row>
    <row r="388" spans="1:11" hidden="1" x14ac:dyDescent="0.25">
      <c r="A388" s="173"/>
      <c r="B388" s="20"/>
      <c r="C388" s="8"/>
      <c r="D388" s="8"/>
      <c r="E388" s="11"/>
      <c r="F388" s="29"/>
      <c r="G388" s="155"/>
      <c r="H388" s="155"/>
      <c r="K388" s="155"/>
    </row>
    <row r="389" spans="1:11" hidden="1" x14ac:dyDescent="0.25">
      <c r="A389" s="173"/>
      <c r="B389" s="20"/>
      <c r="C389" s="8"/>
      <c r="D389" s="8"/>
      <c r="E389" s="11"/>
      <c r="F389" s="29"/>
      <c r="G389" s="155"/>
      <c r="H389" s="155"/>
      <c r="K389" s="155"/>
    </row>
    <row r="390" spans="1:11" hidden="1" x14ac:dyDescent="0.25">
      <c r="A390" s="173"/>
      <c r="B390" s="20"/>
      <c r="C390" s="8"/>
      <c r="D390" s="8"/>
      <c r="E390" s="11"/>
      <c r="F390" s="29"/>
      <c r="G390" s="155"/>
      <c r="H390" s="155"/>
      <c r="K390" s="155"/>
    </row>
    <row r="391" spans="1:11" hidden="1" x14ac:dyDescent="0.25">
      <c r="A391" s="173"/>
      <c r="B391" s="20"/>
      <c r="C391" s="8"/>
      <c r="D391" s="8"/>
      <c r="E391" s="11"/>
      <c r="F391" s="29"/>
      <c r="G391" s="155"/>
      <c r="H391" s="155"/>
      <c r="K391" s="155"/>
    </row>
    <row r="392" spans="1:11" hidden="1" x14ac:dyDescent="0.25">
      <c r="A392" s="173"/>
      <c r="B392" s="20"/>
      <c r="C392" s="8"/>
      <c r="D392" s="8"/>
      <c r="E392" s="11"/>
      <c r="F392" s="29"/>
      <c r="G392" s="155"/>
      <c r="H392" s="155"/>
      <c r="K392" s="155"/>
    </row>
    <row r="393" spans="1:11" hidden="1" x14ac:dyDescent="0.25">
      <c r="A393" s="173"/>
      <c r="B393" s="20"/>
      <c r="C393" s="8"/>
      <c r="D393" s="8"/>
      <c r="E393" s="11"/>
      <c r="F393" s="29"/>
      <c r="G393" s="155"/>
      <c r="H393" s="155"/>
      <c r="K393" s="155"/>
    </row>
    <row r="394" spans="1:11" hidden="1" x14ac:dyDescent="0.25">
      <c r="A394" s="173"/>
      <c r="B394" s="20"/>
      <c r="C394" s="8"/>
      <c r="D394" s="8"/>
      <c r="E394" s="11"/>
      <c r="F394" s="29"/>
      <c r="G394" s="155"/>
      <c r="H394" s="155"/>
      <c r="K394" s="155"/>
    </row>
    <row r="395" spans="1:11" hidden="1" x14ac:dyDescent="0.25">
      <c r="A395" s="173"/>
      <c r="B395" s="20"/>
      <c r="C395" s="8"/>
      <c r="D395" s="8"/>
      <c r="E395" s="11"/>
      <c r="F395" s="29"/>
      <c r="G395" s="155"/>
      <c r="H395" s="155"/>
      <c r="K395" s="155"/>
    </row>
    <row r="396" spans="1:11" hidden="1" x14ac:dyDescent="0.25">
      <c r="A396" s="173"/>
      <c r="B396" s="46"/>
      <c r="C396" s="11"/>
      <c r="D396" s="8"/>
      <c r="E396" s="11"/>
      <c r="F396" s="29"/>
      <c r="G396" s="155"/>
      <c r="H396" s="155"/>
      <c r="K396" s="155"/>
    </row>
    <row r="397" spans="1:11" hidden="1" x14ac:dyDescent="0.25">
      <c r="A397" s="173"/>
      <c r="B397" s="46"/>
      <c r="C397" s="11"/>
      <c r="D397" s="8"/>
      <c r="E397" s="11"/>
      <c r="F397" s="29"/>
      <c r="G397" s="155"/>
      <c r="H397" s="155"/>
      <c r="K397" s="155"/>
    </row>
    <row r="398" spans="1:11" ht="1.1499999999999999" hidden="1" customHeight="1" x14ac:dyDescent="0.25">
      <c r="A398" s="173"/>
      <c r="B398" s="46"/>
      <c r="C398" s="11"/>
      <c r="D398" s="8"/>
      <c r="E398" s="11"/>
      <c r="F398" s="174"/>
      <c r="G398" s="155"/>
      <c r="H398" s="155"/>
      <c r="K398" s="155"/>
    </row>
    <row r="399" spans="1:11" ht="4.1500000000000004" hidden="1" customHeight="1" x14ac:dyDescent="0.25">
      <c r="A399" s="173"/>
      <c r="B399" s="46"/>
      <c r="C399" s="11"/>
      <c r="D399" s="8"/>
      <c r="E399" s="11"/>
      <c r="F399" s="29"/>
      <c r="G399" s="155"/>
      <c r="H399" s="155"/>
      <c r="K399" s="155"/>
    </row>
    <row r="400" spans="1:11" ht="30.75" customHeight="1" x14ac:dyDescent="0.25">
      <c r="A400" s="173" t="s">
        <v>90</v>
      </c>
      <c r="B400" s="14" t="s">
        <v>208</v>
      </c>
      <c r="C400" s="89">
        <f>C406+C401</f>
        <v>10000000</v>
      </c>
      <c r="D400" s="89">
        <f t="shared" ref="D400:E400" si="79">D406+D401</f>
        <v>0</v>
      </c>
      <c r="E400" s="89">
        <f t="shared" si="79"/>
        <v>32799</v>
      </c>
      <c r="F400" s="31"/>
      <c r="G400" s="155"/>
      <c r="H400" s="155"/>
      <c r="K400" s="155"/>
    </row>
    <row r="401" spans="1:11" x14ac:dyDescent="0.25">
      <c r="A401" s="173"/>
      <c r="B401" s="23" t="s">
        <v>2</v>
      </c>
      <c r="C401" s="92">
        <f>SUM(C402:C405)</f>
        <v>10000000</v>
      </c>
      <c r="D401" s="92">
        <f t="shared" ref="D401:E401" si="80">SUM(D402:D405)</f>
        <v>0</v>
      </c>
      <c r="E401" s="92">
        <f t="shared" si="80"/>
        <v>32799</v>
      </c>
      <c r="F401" s="31"/>
      <c r="G401" s="155"/>
      <c r="H401" s="155"/>
      <c r="K401" s="155"/>
    </row>
    <row r="402" spans="1:11" ht="63.6" customHeight="1" x14ac:dyDescent="0.25">
      <c r="A402" s="173"/>
      <c r="B402" s="20" t="s">
        <v>336</v>
      </c>
      <c r="C402" s="8">
        <v>10000000</v>
      </c>
      <c r="D402" s="11"/>
      <c r="E402" s="11"/>
      <c r="F402" s="174" t="s">
        <v>376</v>
      </c>
      <c r="G402" s="156"/>
      <c r="H402" s="155"/>
      <c r="K402" s="155"/>
    </row>
    <row r="403" spans="1:11" ht="31.5" x14ac:dyDescent="0.25">
      <c r="A403" s="173"/>
      <c r="B403" s="20" t="s">
        <v>337</v>
      </c>
      <c r="C403" s="8"/>
      <c r="D403" s="8"/>
      <c r="E403" s="8">
        <v>32799</v>
      </c>
      <c r="F403" s="150" t="s">
        <v>348</v>
      </c>
      <c r="G403" s="155"/>
      <c r="H403" s="155"/>
      <c r="K403" s="155"/>
    </row>
    <row r="404" spans="1:11" hidden="1" x14ac:dyDescent="0.25">
      <c r="A404" s="173"/>
      <c r="B404" s="75"/>
      <c r="C404" s="89"/>
      <c r="D404" s="89"/>
      <c r="E404" s="89"/>
      <c r="F404" s="31"/>
      <c r="G404" s="155"/>
      <c r="H404" s="155"/>
      <c r="K404" s="155"/>
    </row>
    <row r="405" spans="1:11" hidden="1" x14ac:dyDescent="0.25">
      <c r="A405" s="173"/>
      <c r="B405" s="14"/>
      <c r="C405" s="89"/>
      <c r="D405" s="89"/>
      <c r="E405" s="89"/>
      <c r="F405" s="31"/>
      <c r="G405" s="155"/>
      <c r="H405" s="155"/>
      <c r="K405" s="155"/>
    </row>
    <row r="406" spans="1:11" hidden="1" x14ac:dyDescent="0.25">
      <c r="A406" s="93"/>
      <c r="B406" s="86" t="s">
        <v>258</v>
      </c>
      <c r="C406" s="62">
        <f>C407</f>
        <v>0</v>
      </c>
      <c r="D406" s="62">
        <f t="shared" ref="D406:E406" si="81">D407</f>
        <v>0</v>
      </c>
      <c r="E406" s="62">
        <f t="shared" si="81"/>
        <v>0</v>
      </c>
      <c r="F406" s="30"/>
      <c r="G406" s="155"/>
      <c r="H406" s="155"/>
      <c r="K406" s="155"/>
    </row>
    <row r="407" spans="1:11" hidden="1" x14ac:dyDescent="0.25">
      <c r="A407" s="91"/>
      <c r="B407" s="75"/>
      <c r="C407" s="89"/>
      <c r="D407" s="89"/>
      <c r="E407" s="89"/>
      <c r="F407" s="31"/>
      <c r="G407" s="156"/>
      <c r="H407" s="155"/>
      <c r="K407" s="155"/>
    </row>
    <row r="408" spans="1:11" ht="47.25" hidden="1" x14ac:dyDescent="0.25">
      <c r="A408" s="173" t="s">
        <v>154</v>
      </c>
      <c r="B408" s="66" t="s">
        <v>155</v>
      </c>
      <c r="C408" s="94">
        <f>C409</f>
        <v>0</v>
      </c>
      <c r="D408" s="94">
        <f t="shared" ref="D408:E408" si="82">D409</f>
        <v>0</v>
      </c>
      <c r="E408" s="94">
        <f t="shared" si="82"/>
        <v>0</v>
      </c>
      <c r="F408" s="30"/>
      <c r="G408" s="155"/>
      <c r="H408" s="155"/>
      <c r="K408" s="155"/>
    </row>
    <row r="409" spans="1:11" ht="31.5" hidden="1" x14ac:dyDescent="0.25">
      <c r="A409" s="93"/>
      <c r="B409" s="46" t="s">
        <v>59</v>
      </c>
      <c r="C409" s="62">
        <f>SUM(C410:C413)</f>
        <v>0</v>
      </c>
      <c r="D409" s="62">
        <f t="shared" ref="D409:E409" si="83">SUM(D410:D413)</f>
        <v>0</v>
      </c>
      <c r="E409" s="62">
        <f t="shared" si="83"/>
        <v>0</v>
      </c>
      <c r="F409" s="30"/>
      <c r="G409" s="155"/>
      <c r="H409" s="155"/>
      <c r="K409" s="155"/>
    </row>
    <row r="410" spans="1:11" hidden="1" x14ac:dyDescent="0.25">
      <c r="A410" s="93"/>
      <c r="B410" s="86"/>
      <c r="C410" s="62"/>
      <c r="D410" s="62"/>
      <c r="E410" s="62"/>
      <c r="F410" s="142"/>
      <c r="G410" s="155"/>
      <c r="H410" s="155"/>
      <c r="K410" s="155"/>
    </row>
    <row r="411" spans="1:11" hidden="1" x14ac:dyDescent="0.25">
      <c r="A411" s="93"/>
      <c r="B411" s="86"/>
      <c r="C411" s="62"/>
      <c r="D411" s="62"/>
      <c r="E411" s="62"/>
      <c r="F411" s="142"/>
      <c r="G411" s="155"/>
      <c r="H411" s="155"/>
      <c r="K411" s="155"/>
    </row>
    <row r="412" spans="1:11" hidden="1" x14ac:dyDescent="0.25">
      <c r="A412" s="93"/>
      <c r="B412" s="86"/>
      <c r="C412" s="62"/>
      <c r="D412" s="62"/>
      <c r="E412" s="62"/>
      <c r="F412" s="142"/>
      <c r="G412" s="155"/>
      <c r="H412" s="155"/>
      <c r="K412" s="155"/>
    </row>
    <row r="413" spans="1:11" hidden="1" x14ac:dyDescent="0.25">
      <c r="A413" s="93"/>
      <c r="B413" s="86"/>
      <c r="C413" s="62"/>
      <c r="D413" s="62"/>
      <c r="E413" s="62"/>
      <c r="F413" s="142"/>
      <c r="G413" s="155"/>
      <c r="H413" s="155"/>
      <c r="K413" s="155"/>
    </row>
    <row r="414" spans="1:11" ht="33.6" customHeight="1" x14ac:dyDescent="0.25">
      <c r="A414" s="173" t="s">
        <v>91</v>
      </c>
      <c r="B414" s="66" t="s">
        <v>36</v>
      </c>
      <c r="C414" s="16">
        <f>C415+C422+C425</f>
        <v>1008300</v>
      </c>
      <c r="D414" s="16">
        <f t="shared" ref="D414:E414" si="84">D415+D422+D425</f>
        <v>0</v>
      </c>
      <c r="E414" s="16">
        <f t="shared" si="84"/>
        <v>786186</v>
      </c>
      <c r="F414" s="30"/>
      <c r="G414" s="155"/>
      <c r="H414" s="155"/>
      <c r="K414" s="155"/>
    </row>
    <row r="415" spans="1:11" ht="45.75" customHeight="1" x14ac:dyDescent="0.25">
      <c r="A415" s="173" t="s">
        <v>61</v>
      </c>
      <c r="B415" s="66" t="s">
        <v>46</v>
      </c>
      <c r="C415" s="16">
        <f>C416</f>
        <v>0</v>
      </c>
      <c r="D415" s="16">
        <f t="shared" ref="D415:E415" si="85">D416</f>
        <v>0</v>
      </c>
      <c r="E415" s="16">
        <f t="shared" si="85"/>
        <v>738546</v>
      </c>
      <c r="F415" s="30"/>
      <c r="G415" s="155"/>
      <c r="H415" s="155"/>
      <c r="K415" s="155"/>
    </row>
    <row r="416" spans="1:11" ht="31.5" x14ac:dyDescent="0.25">
      <c r="A416" s="173"/>
      <c r="B416" s="46" t="s">
        <v>57</v>
      </c>
      <c r="C416" s="11">
        <f>SUM(C417:C421)</f>
        <v>0</v>
      </c>
      <c r="D416" s="11">
        <f t="shared" ref="D416:E416" si="86">SUM(D417:D421)</f>
        <v>0</v>
      </c>
      <c r="E416" s="11">
        <f t="shared" si="86"/>
        <v>738546</v>
      </c>
      <c r="F416" s="30"/>
      <c r="G416" s="155"/>
      <c r="H416" s="155"/>
      <c r="K416" s="155"/>
    </row>
    <row r="417" spans="1:11" ht="31.5" x14ac:dyDescent="0.25">
      <c r="A417" s="173"/>
      <c r="B417" s="75" t="s">
        <v>279</v>
      </c>
      <c r="C417" s="8"/>
      <c r="D417" s="8"/>
      <c r="E417" s="8">
        <v>738546</v>
      </c>
      <c r="F417" s="150" t="s">
        <v>348</v>
      </c>
      <c r="G417" s="155"/>
      <c r="H417" s="155"/>
      <c r="K417" s="155"/>
    </row>
    <row r="418" spans="1:11" hidden="1" x14ac:dyDescent="0.25">
      <c r="A418" s="173"/>
      <c r="B418" s="75"/>
      <c r="C418" s="8"/>
      <c r="D418" s="8"/>
      <c r="E418" s="8"/>
      <c r="F418" s="174"/>
      <c r="G418" s="155"/>
      <c r="H418" s="155"/>
      <c r="K418" s="155"/>
    </row>
    <row r="419" spans="1:11" hidden="1" x14ac:dyDescent="0.25">
      <c r="A419" s="173"/>
      <c r="B419" s="75"/>
      <c r="C419" s="8"/>
      <c r="D419" s="8"/>
      <c r="E419" s="8"/>
      <c r="F419" s="174"/>
      <c r="G419" s="155"/>
      <c r="H419" s="155"/>
      <c r="K419" s="155"/>
    </row>
    <row r="420" spans="1:11" hidden="1" x14ac:dyDescent="0.25">
      <c r="A420" s="173"/>
      <c r="B420" s="75"/>
      <c r="C420" s="8"/>
      <c r="D420" s="8"/>
      <c r="E420" s="8"/>
      <c r="F420" s="174"/>
      <c r="G420" s="155"/>
      <c r="H420" s="155"/>
      <c r="K420" s="155"/>
    </row>
    <row r="421" spans="1:11" hidden="1" x14ac:dyDescent="0.25">
      <c r="A421" s="173"/>
      <c r="B421" s="20"/>
      <c r="C421" s="8"/>
      <c r="D421" s="8"/>
      <c r="E421" s="8"/>
      <c r="F421" s="174"/>
      <c r="G421" s="155"/>
      <c r="H421" s="155"/>
      <c r="K421" s="155"/>
    </row>
    <row r="422" spans="1:11" ht="47.25" hidden="1" x14ac:dyDescent="0.25">
      <c r="A422" s="173" t="s">
        <v>92</v>
      </c>
      <c r="B422" s="66" t="s">
        <v>209</v>
      </c>
      <c r="C422" s="16">
        <f>C423</f>
        <v>0</v>
      </c>
      <c r="D422" s="16">
        <f t="shared" ref="D422:E423" si="87">D423</f>
        <v>0</v>
      </c>
      <c r="E422" s="16">
        <f t="shared" si="87"/>
        <v>0</v>
      </c>
      <c r="F422" s="174"/>
      <c r="G422" s="155"/>
      <c r="H422" s="155"/>
      <c r="K422" s="155"/>
    </row>
    <row r="423" spans="1:11" ht="31.5" hidden="1" x14ac:dyDescent="0.25">
      <c r="A423" s="173"/>
      <c r="B423" s="46" t="s">
        <v>57</v>
      </c>
      <c r="C423" s="11">
        <f>C424</f>
        <v>0</v>
      </c>
      <c r="D423" s="11">
        <f t="shared" si="87"/>
        <v>0</v>
      </c>
      <c r="E423" s="11">
        <f t="shared" si="87"/>
        <v>0</v>
      </c>
      <c r="F423" s="174"/>
      <c r="G423" s="155"/>
      <c r="H423" s="155"/>
      <c r="K423" s="155"/>
    </row>
    <row r="424" spans="1:11" hidden="1" x14ac:dyDescent="0.25">
      <c r="A424" s="173"/>
      <c r="B424" s="20"/>
      <c r="C424" s="8"/>
      <c r="D424" s="8"/>
      <c r="E424" s="8"/>
      <c r="F424" s="174"/>
      <c r="G424" s="155"/>
      <c r="H424" s="155"/>
      <c r="K424" s="155"/>
    </row>
    <row r="425" spans="1:11" ht="61.9" customHeight="1" x14ac:dyDescent="0.25">
      <c r="A425" s="173" t="s">
        <v>263</v>
      </c>
      <c r="B425" s="66" t="s">
        <v>269</v>
      </c>
      <c r="C425" s="16">
        <f>SUM(C426)</f>
        <v>1008300</v>
      </c>
      <c r="D425" s="16">
        <f t="shared" ref="D425:E425" si="88">SUM(D426)</f>
        <v>0</v>
      </c>
      <c r="E425" s="16">
        <f t="shared" si="88"/>
        <v>47640</v>
      </c>
      <c r="F425" s="30"/>
      <c r="G425" s="155"/>
      <c r="H425" s="155"/>
      <c r="K425" s="155"/>
    </row>
    <row r="426" spans="1:11" ht="31.5" x14ac:dyDescent="0.25">
      <c r="A426" s="173"/>
      <c r="B426" s="46" t="s">
        <v>57</v>
      </c>
      <c r="C426" s="8">
        <f>SUM(C427:C430)</f>
        <v>1008300</v>
      </c>
      <c r="D426" s="8">
        <f t="shared" ref="D426:E426" si="89">SUM(D427:D430)</f>
        <v>0</v>
      </c>
      <c r="E426" s="8">
        <f t="shared" si="89"/>
        <v>47640</v>
      </c>
      <c r="F426" s="30"/>
      <c r="G426" s="155"/>
      <c r="H426" s="155"/>
      <c r="K426" s="155"/>
    </row>
    <row r="427" spans="1:11" ht="63" x14ac:dyDescent="0.25">
      <c r="A427" s="173"/>
      <c r="B427" s="65" t="s">
        <v>280</v>
      </c>
      <c r="C427" s="8">
        <v>1008300</v>
      </c>
      <c r="D427" s="8"/>
      <c r="E427" s="8">
        <v>47640</v>
      </c>
      <c r="F427" s="151" t="s">
        <v>420</v>
      </c>
      <c r="G427" s="155"/>
      <c r="H427" s="155"/>
      <c r="K427" s="155"/>
    </row>
    <row r="428" spans="1:11" hidden="1" x14ac:dyDescent="0.25">
      <c r="A428" s="173"/>
      <c r="B428" s="65"/>
      <c r="C428" s="8"/>
      <c r="D428" s="8"/>
      <c r="E428" s="8"/>
      <c r="F428" s="30"/>
      <c r="G428" s="155"/>
      <c r="H428" s="155"/>
      <c r="K428" s="155"/>
    </row>
    <row r="429" spans="1:11" hidden="1" x14ac:dyDescent="0.25">
      <c r="A429" s="173"/>
      <c r="B429" s="65"/>
      <c r="C429" s="8"/>
      <c r="D429" s="8"/>
      <c r="E429" s="8"/>
      <c r="F429" s="30"/>
      <c r="G429" s="155"/>
      <c r="H429" s="155"/>
      <c r="K429" s="155"/>
    </row>
    <row r="430" spans="1:11" hidden="1" x14ac:dyDescent="0.25">
      <c r="A430" s="173"/>
      <c r="B430" s="65"/>
      <c r="C430" s="8"/>
      <c r="D430" s="8"/>
      <c r="E430" s="8"/>
      <c r="F430" s="30"/>
      <c r="G430" s="155"/>
      <c r="H430" s="155"/>
      <c r="K430" s="155"/>
    </row>
    <row r="431" spans="1:11" ht="47.45" customHeight="1" x14ac:dyDescent="0.25">
      <c r="A431" s="173" t="s">
        <v>93</v>
      </c>
      <c r="B431" s="45" t="s">
        <v>32</v>
      </c>
      <c r="C431" s="16">
        <f>C432+C440</f>
        <v>-2012188</v>
      </c>
      <c r="D431" s="16">
        <f t="shared" ref="D431:E431" si="90">D432+D440</f>
        <v>6000000</v>
      </c>
      <c r="E431" s="16">
        <f t="shared" si="90"/>
        <v>83841</v>
      </c>
      <c r="F431" s="30"/>
      <c r="G431" s="155"/>
      <c r="H431" s="155"/>
      <c r="K431" s="155"/>
    </row>
    <row r="432" spans="1:11" ht="51" customHeight="1" x14ac:dyDescent="0.25">
      <c r="A432" s="173" t="s">
        <v>94</v>
      </c>
      <c r="B432" s="48" t="s">
        <v>33</v>
      </c>
      <c r="C432" s="49">
        <f>C433</f>
        <v>0</v>
      </c>
      <c r="D432" s="49">
        <f t="shared" ref="D432:E432" si="91">D433</f>
        <v>6000000</v>
      </c>
      <c r="E432" s="49">
        <f t="shared" si="91"/>
        <v>0</v>
      </c>
      <c r="F432" s="30"/>
      <c r="G432" s="155"/>
      <c r="H432" s="155"/>
      <c r="K432" s="155"/>
    </row>
    <row r="433" spans="1:11" ht="32.450000000000003" customHeight="1" x14ac:dyDescent="0.25">
      <c r="A433" s="96"/>
      <c r="B433" s="46" t="s">
        <v>72</v>
      </c>
      <c r="C433" s="51">
        <f>SUM(C434:C439)</f>
        <v>0</v>
      </c>
      <c r="D433" s="51">
        <f t="shared" ref="D433:E433" si="92">SUM(D434:D439)</f>
        <v>6000000</v>
      </c>
      <c r="E433" s="51">
        <f t="shared" si="92"/>
        <v>0</v>
      </c>
      <c r="F433" s="142"/>
      <c r="G433" s="155"/>
      <c r="H433" s="155"/>
      <c r="K433" s="155"/>
    </row>
    <row r="434" spans="1:11" ht="48" customHeight="1" x14ac:dyDescent="0.25">
      <c r="A434" s="173"/>
      <c r="B434" s="27" t="s">
        <v>335</v>
      </c>
      <c r="C434" s="10"/>
      <c r="D434" s="8">
        <v>6000000</v>
      </c>
      <c r="E434" s="8"/>
      <c r="F434" s="150" t="s">
        <v>400</v>
      </c>
      <c r="G434" s="155"/>
      <c r="H434" s="155"/>
      <c r="K434" s="155"/>
    </row>
    <row r="435" spans="1:11" hidden="1" x14ac:dyDescent="0.25">
      <c r="A435" s="173"/>
      <c r="B435" s="27"/>
      <c r="C435" s="10"/>
      <c r="D435" s="8"/>
      <c r="E435" s="8"/>
      <c r="F435" s="30"/>
      <c r="G435" s="155"/>
      <c r="H435" s="155"/>
      <c r="K435" s="155"/>
    </row>
    <row r="436" spans="1:11" hidden="1" x14ac:dyDescent="0.25">
      <c r="A436" s="173"/>
      <c r="B436" s="27"/>
      <c r="C436" s="10"/>
      <c r="D436" s="8"/>
      <c r="E436" s="8"/>
      <c r="F436" s="31"/>
      <c r="G436" s="155"/>
      <c r="H436" s="155"/>
      <c r="K436" s="155"/>
    </row>
    <row r="437" spans="1:11" hidden="1" x14ac:dyDescent="0.25">
      <c r="A437" s="173"/>
      <c r="B437" s="27"/>
      <c r="C437" s="10"/>
      <c r="D437" s="8"/>
      <c r="E437" s="8"/>
      <c r="F437" s="29"/>
      <c r="G437" s="155"/>
      <c r="H437" s="155"/>
      <c r="K437" s="155"/>
    </row>
    <row r="438" spans="1:11" hidden="1" x14ac:dyDescent="0.25">
      <c r="A438" s="173"/>
      <c r="B438" s="27"/>
      <c r="C438" s="97"/>
      <c r="D438" s="8"/>
      <c r="E438" s="8"/>
      <c r="F438" s="29"/>
      <c r="G438" s="155"/>
      <c r="H438" s="155"/>
      <c r="K438" s="155"/>
    </row>
    <row r="439" spans="1:11" hidden="1" x14ac:dyDescent="0.25">
      <c r="A439" s="173"/>
      <c r="B439" s="27"/>
      <c r="C439" s="10"/>
      <c r="D439" s="8"/>
      <c r="E439" s="8"/>
      <c r="F439" s="29"/>
      <c r="G439" s="155"/>
      <c r="H439" s="155"/>
      <c r="K439" s="155"/>
    </row>
    <row r="440" spans="1:11" ht="47.25" x14ac:dyDescent="0.25">
      <c r="A440" s="173" t="s">
        <v>181</v>
      </c>
      <c r="B440" s="45" t="s">
        <v>210</v>
      </c>
      <c r="C440" s="16">
        <f>C441+C443</f>
        <v>-2012188</v>
      </c>
      <c r="D440" s="16">
        <f t="shared" ref="D440:E440" si="93">D441+D443</f>
        <v>0</v>
      </c>
      <c r="E440" s="16">
        <f t="shared" si="93"/>
        <v>83841</v>
      </c>
      <c r="F440" s="30"/>
      <c r="G440" s="155"/>
      <c r="H440" s="155"/>
      <c r="K440" s="155"/>
    </row>
    <row r="441" spans="1:11" ht="51" hidden="1" customHeight="1" x14ac:dyDescent="0.25">
      <c r="A441" s="173"/>
      <c r="B441" s="46" t="s">
        <v>72</v>
      </c>
      <c r="C441" s="11">
        <f>C442</f>
        <v>0</v>
      </c>
      <c r="D441" s="11">
        <f t="shared" ref="D441:E441" si="94">D442</f>
        <v>0</v>
      </c>
      <c r="E441" s="11">
        <f t="shared" si="94"/>
        <v>0</v>
      </c>
      <c r="F441" s="30"/>
      <c r="G441" s="155"/>
      <c r="H441" s="155"/>
      <c r="K441" s="155"/>
    </row>
    <row r="442" spans="1:11" hidden="1" x14ac:dyDescent="0.25">
      <c r="A442" s="173"/>
      <c r="B442" s="45"/>
      <c r="C442" s="8"/>
      <c r="D442" s="8"/>
      <c r="E442" s="8"/>
      <c r="F442" s="30"/>
      <c r="G442" s="155"/>
      <c r="H442" s="155"/>
      <c r="K442" s="155"/>
    </row>
    <row r="443" spans="1:11" x14ac:dyDescent="0.25">
      <c r="A443" s="173"/>
      <c r="B443" s="46" t="s">
        <v>258</v>
      </c>
      <c r="C443" s="11">
        <f>SUM(C444:C448)</f>
        <v>-2012188</v>
      </c>
      <c r="D443" s="11">
        <f t="shared" ref="D443:E443" si="95">SUM(D444:D448)</f>
        <v>0</v>
      </c>
      <c r="E443" s="11">
        <f t="shared" si="95"/>
        <v>83841</v>
      </c>
      <c r="F443" s="30"/>
      <c r="G443" s="155"/>
      <c r="H443" s="155"/>
      <c r="K443" s="155"/>
    </row>
    <row r="444" spans="1:11" ht="79.900000000000006" customHeight="1" x14ac:dyDescent="0.25">
      <c r="A444" s="173"/>
      <c r="B444" s="20" t="s">
        <v>278</v>
      </c>
      <c r="C444" s="8">
        <v>-2012188</v>
      </c>
      <c r="D444" s="8"/>
      <c r="E444" s="8">
        <v>83841</v>
      </c>
      <c r="F444" s="150" t="s">
        <v>348</v>
      </c>
      <c r="G444" s="155"/>
      <c r="H444" s="155"/>
      <c r="K444" s="155"/>
    </row>
    <row r="445" spans="1:11" hidden="1" x14ac:dyDescent="0.25">
      <c r="A445" s="173"/>
      <c r="B445" s="20"/>
      <c r="C445" s="8"/>
      <c r="D445" s="8"/>
      <c r="E445" s="8"/>
      <c r="F445" s="174"/>
      <c r="G445" s="155"/>
      <c r="H445" s="155"/>
      <c r="K445" s="155"/>
    </row>
    <row r="446" spans="1:11" hidden="1" x14ac:dyDescent="0.25">
      <c r="A446" s="173"/>
      <c r="B446" s="20"/>
      <c r="C446" s="8"/>
      <c r="D446" s="8"/>
      <c r="E446" s="8"/>
      <c r="F446" s="30"/>
      <c r="G446" s="155"/>
      <c r="H446" s="155"/>
      <c r="K446" s="155"/>
    </row>
    <row r="447" spans="1:11" hidden="1" x14ac:dyDescent="0.25">
      <c r="A447" s="173"/>
      <c r="B447" s="20"/>
      <c r="C447" s="8"/>
      <c r="D447" s="8"/>
      <c r="E447" s="8"/>
      <c r="F447" s="30"/>
      <c r="G447" s="155"/>
      <c r="H447" s="155"/>
      <c r="K447" s="155"/>
    </row>
    <row r="448" spans="1:11" hidden="1" x14ac:dyDescent="0.25">
      <c r="A448" s="173"/>
      <c r="B448" s="45"/>
      <c r="C448" s="16"/>
      <c r="D448" s="16"/>
      <c r="E448" s="16"/>
      <c r="F448" s="95"/>
      <c r="G448" s="155"/>
      <c r="H448" s="155"/>
      <c r="K448" s="155"/>
    </row>
    <row r="449" spans="1:11" ht="47.25" x14ac:dyDescent="0.25">
      <c r="A449" s="173" t="s">
        <v>95</v>
      </c>
      <c r="B449" s="45" t="s">
        <v>211</v>
      </c>
      <c r="C449" s="94">
        <f>C450+C464+C497+C504+C461+C468</f>
        <v>-3468200</v>
      </c>
      <c r="D449" s="94">
        <f>D450+D464+D497+D504+D461+D468</f>
        <v>150157525.80000001</v>
      </c>
      <c r="E449" s="94">
        <f>E450+E464+E497+E504+E461+E468</f>
        <v>16311358</v>
      </c>
      <c r="F449" s="30"/>
      <c r="G449" s="155"/>
      <c r="H449" s="155"/>
      <c r="K449" s="155"/>
    </row>
    <row r="450" spans="1:11" ht="47.25" x14ac:dyDescent="0.25">
      <c r="A450" s="173" t="s">
        <v>96</v>
      </c>
      <c r="B450" s="45" t="s">
        <v>212</v>
      </c>
      <c r="C450" s="99">
        <f>C451+C456+C459</f>
        <v>-3468200</v>
      </c>
      <c r="D450" s="99">
        <f t="shared" ref="D450:E450" si="96">D451+D456+D459</f>
        <v>0</v>
      </c>
      <c r="E450" s="99">
        <f t="shared" si="96"/>
        <v>2591426</v>
      </c>
      <c r="F450" s="31"/>
      <c r="G450" s="155"/>
      <c r="H450" s="155"/>
      <c r="K450" s="155"/>
    </row>
    <row r="451" spans="1:11" ht="47.25" hidden="1" x14ac:dyDescent="0.25">
      <c r="A451" s="173"/>
      <c r="B451" s="46" t="s">
        <v>71</v>
      </c>
      <c r="C451" s="11">
        <f>SUM(C452:C455)</f>
        <v>0</v>
      </c>
      <c r="D451" s="11">
        <f t="shared" ref="D451:E451" si="97">SUM(D452:D455)</f>
        <v>0</v>
      </c>
      <c r="E451" s="11">
        <f t="shared" si="97"/>
        <v>0</v>
      </c>
      <c r="F451" s="174"/>
      <c r="G451" s="155"/>
      <c r="H451" s="155"/>
      <c r="K451" s="155"/>
    </row>
    <row r="452" spans="1:11" hidden="1" x14ac:dyDescent="0.25">
      <c r="A452" s="173"/>
      <c r="B452" s="9"/>
      <c r="C452" s="11"/>
      <c r="D452" s="8"/>
      <c r="E452" s="11"/>
      <c r="F452" s="174"/>
      <c r="G452" s="155"/>
      <c r="H452" s="155"/>
      <c r="K452" s="155"/>
    </row>
    <row r="453" spans="1:11" hidden="1" x14ac:dyDescent="0.25">
      <c r="A453" s="173"/>
      <c r="B453" s="9"/>
      <c r="C453" s="8"/>
      <c r="D453" s="8"/>
      <c r="E453" s="8"/>
      <c r="F453" s="174"/>
      <c r="G453" s="156"/>
      <c r="H453" s="155"/>
      <c r="K453" s="155"/>
    </row>
    <row r="454" spans="1:11" hidden="1" x14ac:dyDescent="0.25">
      <c r="A454" s="173"/>
      <c r="B454" s="9"/>
      <c r="C454" s="8"/>
      <c r="D454" s="8"/>
      <c r="E454" s="8"/>
      <c r="F454" s="174"/>
      <c r="G454" s="155"/>
      <c r="H454" s="155"/>
      <c r="K454" s="155"/>
    </row>
    <row r="455" spans="1:11" hidden="1" x14ac:dyDescent="0.25">
      <c r="A455" s="173"/>
      <c r="B455" s="9"/>
      <c r="C455" s="11"/>
      <c r="D455" s="11"/>
      <c r="E455" s="11"/>
      <c r="F455" s="174"/>
      <c r="G455" s="155"/>
      <c r="H455" s="155"/>
      <c r="K455" s="155"/>
    </row>
    <row r="456" spans="1:11" x14ac:dyDescent="0.25">
      <c r="A456" s="173"/>
      <c r="B456" s="46" t="s">
        <v>258</v>
      </c>
      <c r="C456" s="11">
        <f>C457+C458</f>
        <v>-3468200</v>
      </c>
      <c r="D456" s="11">
        <f t="shared" ref="D456:E456" si="98">D457+D458</f>
        <v>0</v>
      </c>
      <c r="E456" s="11">
        <f t="shared" si="98"/>
        <v>2591426</v>
      </c>
      <c r="F456" s="73"/>
      <c r="G456" s="155"/>
      <c r="H456" s="155"/>
      <c r="K456" s="155"/>
    </row>
    <row r="457" spans="1:11" ht="63" x14ac:dyDescent="0.25">
      <c r="A457" s="173"/>
      <c r="B457" s="9" t="s">
        <v>396</v>
      </c>
      <c r="C457" s="11">
        <v>-3468200</v>
      </c>
      <c r="D457" s="8"/>
      <c r="E457" s="62">
        <f>2446917+144509</f>
        <v>2591426</v>
      </c>
      <c r="F457" s="151" t="s">
        <v>391</v>
      </c>
      <c r="G457" s="155"/>
      <c r="H457" s="155"/>
      <c r="I457" s="155"/>
      <c r="K457" s="155"/>
    </row>
    <row r="458" spans="1:11" hidden="1" x14ac:dyDescent="0.25">
      <c r="A458" s="173"/>
      <c r="B458" s="9"/>
      <c r="C458" s="8"/>
      <c r="D458" s="8"/>
      <c r="E458" s="8"/>
      <c r="F458" s="174"/>
      <c r="G458" s="155"/>
      <c r="H458" s="155"/>
      <c r="K458" s="155"/>
    </row>
    <row r="459" spans="1:11" ht="31.5" hidden="1" x14ac:dyDescent="0.25">
      <c r="A459" s="173"/>
      <c r="B459" s="46" t="s">
        <v>57</v>
      </c>
      <c r="C459" s="11">
        <f>C460</f>
        <v>0</v>
      </c>
      <c r="D459" s="11">
        <f t="shared" ref="D459:E459" si="99">D460</f>
        <v>0</v>
      </c>
      <c r="E459" s="11">
        <f t="shared" si="99"/>
        <v>0</v>
      </c>
      <c r="F459" s="174"/>
      <c r="G459" s="155"/>
      <c r="H459" s="155"/>
      <c r="K459" s="155"/>
    </row>
    <row r="460" spans="1:11" hidden="1" x14ac:dyDescent="0.25">
      <c r="A460" s="173"/>
      <c r="B460" s="46"/>
      <c r="C460" s="11"/>
      <c r="D460" s="11"/>
      <c r="E460" s="11"/>
      <c r="F460" s="174"/>
      <c r="G460" s="155"/>
      <c r="H460" s="155"/>
      <c r="K460" s="155"/>
    </row>
    <row r="461" spans="1:11" ht="63" hidden="1" x14ac:dyDescent="0.25">
      <c r="A461" s="173" t="s">
        <v>257</v>
      </c>
      <c r="B461" s="14" t="s">
        <v>270</v>
      </c>
      <c r="C461" s="16">
        <f>C462</f>
        <v>0</v>
      </c>
      <c r="D461" s="16">
        <f t="shared" ref="D461:E462" si="100">D462</f>
        <v>0</v>
      </c>
      <c r="E461" s="16">
        <f t="shared" si="100"/>
        <v>0</v>
      </c>
      <c r="F461" s="174"/>
      <c r="G461" s="155"/>
      <c r="H461" s="155"/>
      <c r="K461" s="155"/>
    </row>
    <row r="462" spans="1:11" ht="47.25" hidden="1" x14ac:dyDescent="0.25">
      <c r="A462" s="173"/>
      <c r="B462" s="46" t="s">
        <v>71</v>
      </c>
      <c r="C462" s="11">
        <f>C463</f>
        <v>0</v>
      </c>
      <c r="D462" s="11">
        <f t="shared" si="100"/>
        <v>0</v>
      </c>
      <c r="E462" s="11">
        <f t="shared" si="100"/>
        <v>0</v>
      </c>
      <c r="F462" s="174"/>
      <c r="G462" s="155"/>
      <c r="H462" s="155"/>
      <c r="K462" s="155"/>
    </row>
    <row r="463" spans="1:11" hidden="1" x14ac:dyDescent="0.25">
      <c r="A463" s="173"/>
      <c r="B463" s="52"/>
      <c r="C463" s="8"/>
      <c r="D463" s="8"/>
      <c r="E463" s="8"/>
      <c r="F463" s="174"/>
      <c r="G463" s="155"/>
      <c r="H463" s="155"/>
      <c r="K463" s="155"/>
    </row>
    <row r="464" spans="1:11" ht="47.25" customHeight="1" x14ac:dyDescent="0.25">
      <c r="A464" s="173" t="s">
        <v>97</v>
      </c>
      <c r="B464" s="66" t="s">
        <v>121</v>
      </c>
      <c r="C464" s="100">
        <f>C465</f>
        <v>0</v>
      </c>
      <c r="D464" s="100">
        <f t="shared" ref="D464:E464" si="101">D465</f>
        <v>150157525.80000001</v>
      </c>
      <c r="E464" s="100">
        <f t="shared" si="101"/>
        <v>127598</v>
      </c>
      <c r="F464" s="30"/>
      <c r="G464" s="155"/>
      <c r="H464" s="155"/>
      <c r="K464" s="155"/>
    </row>
    <row r="465" spans="1:11" ht="47.25" x14ac:dyDescent="0.25">
      <c r="A465" s="173"/>
      <c r="B465" s="46" t="s">
        <v>71</v>
      </c>
      <c r="C465" s="11">
        <f>C466+C467</f>
        <v>0</v>
      </c>
      <c r="D465" s="11">
        <f t="shared" ref="D465:E465" si="102">D466+D467</f>
        <v>150157525.80000001</v>
      </c>
      <c r="E465" s="11">
        <f t="shared" si="102"/>
        <v>127598</v>
      </c>
      <c r="F465" s="30"/>
      <c r="G465" s="155"/>
      <c r="H465" s="155"/>
      <c r="K465" s="155"/>
    </row>
    <row r="466" spans="1:11" ht="31.5" x14ac:dyDescent="0.25">
      <c r="A466" s="173"/>
      <c r="B466" s="17" t="s">
        <v>294</v>
      </c>
      <c r="C466" s="8"/>
      <c r="D466" s="83">
        <v>150157525.80000001</v>
      </c>
      <c r="E466" s="83"/>
      <c r="F466" s="145" t="s">
        <v>377</v>
      </c>
      <c r="G466" s="155"/>
      <c r="H466" s="155"/>
      <c r="K466" s="155"/>
    </row>
    <row r="467" spans="1:11" ht="48" customHeight="1" x14ac:dyDescent="0.25">
      <c r="A467" s="173"/>
      <c r="B467" s="20" t="s">
        <v>295</v>
      </c>
      <c r="C467" s="8"/>
      <c r="D467" s="11"/>
      <c r="E467" s="8">
        <v>127598</v>
      </c>
      <c r="F467" s="150" t="s">
        <v>348</v>
      </c>
      <c r="G467" s="155"/>
      <c r="H467" s="155"/>
      <c r="K467" s="155"/>
    </row>
    <row r="468" spans="1:11" ht="64.900000000000006" customHeight="1" x14ac:dyDescent="0.25">
      <c r="A468" s="173" t="s">
        <v>98</v>
      </c>
      <c r="B468" s="45" t="s">
        <v>124</v>
      </c>
      <c r="C468" s="16">
        <f>C469</f>
        <v>0</v>
      </c>
      <c r="D468" s="16">
        <f t="shared" ref="D468:E468" si="103">D469</f>
        <v>0</v>
      </c>
      <c r="E468" s="16">
        <f t="shared" si="103"/>
        <v>13255334</v>
      </c>
      <c r="F468" s="174"/>
      <c r="G468" s="155"/>
      <c r="H468" s="155"/>
      <c r="K468" s="155"/>
    </row>
    <row r="469" spans="1:11" ht="48.6" customHeight="1" x14ac:dyDescent="0.25">
      <c r="A469" s="173"/>
      <c r="B469" s="46" t="s">
        <v>71</v>
      </c>
      <c r="C469" s="11">
        <f>C470+C471</f>
        <v>0</v>
      </c>
      <c r="D469" s="11">
        <f>D470+D471</f>
        <v>0</v>
      </c>
      <c r="E469" s="11">
        <f>E470+E471</f>
        <v>13255334</v>
      </c>
      <c r="F469" s="174"/>
      <c r="G469" s="155"/>
      <c r="H469" s="155"/>
      <c r="K469" s="155"/>
    </row>
    <row r="470" spans="1:11" ht="31.5" x14ac:dyDescent="0.25">
      <c r="A470" s="173"/>
      <c r="B470" s="20"/>
      <c r="C470" s="1"/>
      <c r="D470" s="1"/>
      <c r="E470" s="1">
        <f>1573800+200</f>
        <v>1574000</v>
      </c>
      <c r="F470" s="29" t="s">
        <v>395</v>
      </c>
      <c r="G470" s="155"/>
      <c r="H470" s="155"/>
      <c r="K470" s="155"/>
    </row>
    <row r="471" spans="1:11" ht="78.75" x14ac:dyDescent="0.25">
      <c r="A471" s="173"/>
      <c r="B471" s="184"/>
      <c r="C471" s="185"/>
      <c r="D471" s="185"/>
      <c r="E471" s="1">
        <v>11681334</v>
      </c>
      <c r="F471" s="29" t="s">
        <v>421</v>
      </c>
      <c r="G471" s="155"/>
      <c r="H471" s="155"/>
      <c r="I471" s="155"/>
      <c r="K471" s="155"/>
    </row>
    <row r="472" spans="1:11" ht="361.9" hidden="1" customHeight="1" x14ac:dyDescent="0.25">
      <c r="A472" s="173"/>
      <c r="B472" s="17"/>
      <c r="C472" s="8"/>
      <c r="D472" s="83"/>
      <c r="E472" s="83"/>
      <c r="F472" s="174"/>
      <c r="G472" s="155"/>
      <c r="H472" s="155"/>
      <c r="K472" s="155"/>
    </row>
    <row r="473" spans="1:11" ht="360" hidden="1" customHeight="1" x14ac:dyDescent="0.25">
      <c r="A473" s="173"/>
      <c r="B473" s="17"/>
      <c r="C473" s="8"/>
      <c r="D473" s="83"/>
      <c r="E473" s="83"/>
      <c r="F473" s="174"/>
      <c r="G473" s="155"/>
      <c r="H473" s="155"/>
      <c r="K473" s="155"/>
    </row>
    <row r="474" spans="1:11" ht="360" hidden="1" customHeight="1" x14ac:dyDescent="0.25">
      <c r="A474" s="173"/>
      <c r="B474" s="17"/>
      <c r="C474" s="8"/>
      <c r="D474" s="83"/>
      <c r="E474" s="83"/>
      <c r="F474" s="174"/>
      <c r="G474" s="155"/>
      <c r="H474" s="155"/>
      <c r="K474" s="155"/>
    </row>
    <row r="475" spans="1:11" ht="360" hidden="1" customHeight="1" x14ac:dyDescent="0.25">
      <c r="A475" s="173"/>
      <c r="B475" s="17"/>
      <c r="C475" s="8"/>
      <c r="D475" s="83"/>
      <c r="E475" s="83"/>
      <c r="F475" s="174"/>
      <c r="G475" s="155"/>
      <c r="H475" s="155"/>
      <c r="K475" s="155"/>
    </row>
    <row r="476" spans="1:11" ht="360" hidden="1" customHeight="1" x14ac:dyDescent="0.25">
      <c r="A476" s="173"/>
      <c r="B476" s="17"/>
      <c r="C476" s="8"/>
      <c r="D476" s="83"/>
      <c r="E476" s="83"/>
      <c r="F476" s="174"/>
      <c r="G476" s="155"/>
      <c r="H476" s="155"/>
      <c r="K476" s="155"/>
    </row>
    <row r="477" spans="1:11" ht="360" hidden="1" customHeight="1" x14ac:dyDescent="0.25">
      <c r="A477" s="173"/>
      <c r="B477" s="17"/>
      <c r="C477" s="8"/>
      <c r="D477" s="83"/>
      <c r="E477" s="83"/>
      <c r="F477" s="174"/>
      <c r="G477" s="155"/>
      <c r="H477" s="155"/>
      <c r="K477" s="155"/>
    </row>
    <row r="478" spans="1:11" ht="360" hidden="1" customHeight="1" x14ac:dyDescent="0.25">
      <c r="A478" s="173"/>
      <c r="B478" s="17"/>
      <c r="C478" s="8"/>
      <c r="D478" s="83"/>
      <c r="E478" s="83"/>
      <c r="F478" s="174"/>
      <c r="G478" s="155"/>
      <c r="H478" s="155"/>
      <c r="K478" s="155"/>
    </row>
    <row r="479" spans="1:11" ht="360" hidden="1" customHeight="1" x14ac:dyDescent="0.25">
      <c r="A479" s="173"/>
      <c r="B479" s="17"/>
      <c r="C479" s="8"/>
      <c r="D479" s="83"/>
      <c r="E479" s="83"/>
      <c r="F479" s="174"/>
      <c r="G479" s="155"/>
      <c r="H479" s="155"/>
      <c r="K479" s="155"/>
    </row>
    <row r="480" spans="1:11" ht="360" hidden="1" customHeight="1" x14ac:dyDescent="0.25">
      <c r="A480" s="173"/>
      <c r="B480" s="17"/>
      <c r="C480" s="8"/>
      <c r="D480" s="83"/>
      <c r="E480" s="83"/>
      <c r="F480" s="174"/>
      <c r="G480" s="155"/>
      <c r="H480" s="155"/>
      <c r="K480" s="155"/>
    </row>
    <row r="481" spans="1:11" ht="360" hidden="1" customHeight="1" x14ac:dyDescent="0.25">
      <c r="A481" s="173"/>
      <c r="B481" s="17"/>
      <c r="C481" s="8"/>
      <c r="D481" s="83"/>
      <c r="E481" s="83"/>
      <c r="F481" s="174"/>
      <c r="G481" s="155"/>
      <c r="H481" s="155"/>
      <c r="K481" s="155"/>
    </row>
    <row r="482" spans="1:11" ht="360" hidden="1" customHeight="1" x14ac:dyDescent="0.25">
      <c r="A482" s="173"/>
      <c r="B482" s="17"/>
      <c r="C482" s="8"/>
      <c r="D482" s="83"/>
      <c r="E482" s="83"/>
      <c r="F482" s="174"/>
      <c r="G482" s="155"/>
      <c r="H482" s="155"/>
      <c r="K482" s="155"/>
    </row>
    <row r="483" spans="1:11" ht="360" hidden="1" customHeight="1" x14ac:dyDescent="0.25">
      <c r="A483" s="173"/>
      <c r="B483" s="17"/>
      <c r="C483" s="8"/>
      <c r="D483" s="83"/>
      <c r="E483" s="83"/>
      <c r="F483" s="174"/>
      <c r="G483" s="155"/>
      <c r="H483" s="155"/>
      <c r="K483" s="155"/>
    </row>
    <row r="484" spans="1:11" ht="360" hidden="1" customHeight="1" x14ac:dyDescent="0.25">
      <c r="A484" s="173"/>
      <c r="B484" s="17"/>
      <c r="C484" s="8"/>
      <c r="D484" s="83"/>
      <c r="E484" s="83"/>
      <c r="F484" s="174"/>
      <c r="G484" s="155"/>
      <c r="H484" s="155"/>
      <c r="K484" s="155"/>
    </row>
    <row r="485" spans="1:11" ht="360" hidden="1" customHeight="1" x14ac:dyDescent="0.25">
      <c r="A485" s="173"/>
      <c r="B485" s="17"/>
      <c r="C485" s="8"/>
      <c r="D485" s="83"/>
      <c r="E485" s="83"/>
      <c r="F485" s="174"/>
      <c r="G485" s="155"/>
      <c r="H485" s="155"/>
      <c r="K485" s="155"/>
    </row>
    <row r="486" spans="1:11" ht="66" hidden="1" customHeight="1" x14ac:dyDescent="0.25">
      <c r="A486" s="173"/>
      <c r="B486" s="20"/>
      <c r="C486" s="8"/>
      <c r="D486" s="11"/>
      <c r="E486" s="8"/>
      <c r="F486" s="106"/>
      <c r="G486" s="155"/>
      <c r="H486" s="155"/>
      <c r="K486" s="155"/>
    </row>
    <row r="487" spans="1:11" hidden="1" x14ac:dyDescent="0.25">
      <c r="A487" s="173"/>
      <c r="B487" s="9"/>
      <c r="C487" s="8"/>
      <c r="D487" s="83"/>
      <c r="E487" s="83"/>
      <c r="F487" s="174"/>
      <c r="G487" s="155"/>
      <c r="H487" s="155"/>
      <c r="K487" s="155"/>
    </row>
    <row r="488" spans="1:11" hidden="1" x14ac:dyDescent="0.25">
      <c r="A488" s="173"/>
      <c r="B488" s="9"/>
      <c r="C488" s="8"/>
      <c r="D488" s="83"/>
      <c r="E488" s="83"/>
      <c r="F488" s="174"/>
      <c r="G488" s="155"/>
      <c r="H488" s="155"/>
      <c r="K488" s="155"/>
    </row>
    <row r="489" spans="1:11" hidden="1" x14ac:dyDescent="0.25">
      <c r="A489" s="173"/>
      <c r="B489" s="9"/>
      <c r="C489" s="8"/>
      <c r="D489" s="83"/>
      <c r="E489" s="100"/>
      <c r="F489" s="174"/>
      <c r="G489" s="155"/>
      <c r="H489" s="155"/>
      <c r="K489" s="155"/>
    </row>
    <row r="490" spans="1:11" hidden="1" x14ac:dyDescent="0.25">
      <c r="A490" s="173"/>
      <c r="B490" s="9"/>
      <c r="C490" s="8"/>
      <c r="D490" s="83"/>
      <c r="E490" s="83"/>
      <c r="F490" s="174"/>
      <c r="G490" s="155"/>
      <c r="H490" s="155"/>
      <c r="K490" s="155"/>
    </row>
    <row r="491" spans="1:11" hidden="1" x14ac:dyDescent="0.25">
      <c r="A491" s="173"/>
      <c r="B491" s="75"/>
      <c r="C491" s="8"/>
      <c r="D491" s="83"/>
      <c r="E491" s="83"/>
      <c r="F491" s="174"/>
      <c r="G491" s="155"/>
      <c r="H491" s="155"/>
      <c r="K491" s="155"/>
    </row>
    <row r="492" spans="1:11" hidden="1" x14ac:dyDescent="0.25">
      <c r="A492" s="173"/>
      <c r="B492" s="9"/>
      <c r="C492" s="8"/>
      <c r="D492" s="83"/>
      <c r="E492" s="83"/>
      <c r="F492" s="174"/>
      <c r="G492" s="155"/>
      <c r="H492" s="155"/>
      <c r="K492" s="155"/>
    </row>
    <row r="493" spans="1:11" hidden="1" x14ac:dyDescent="0.25">
      <c r="A493" s="173"/>
      <c r="B493" s="9"/>
      <c r="C493" s="8"/>
      <c r="D493" s="83"/>
      <c r="E493" s="100"/>
      <c r="F493" s="174"/>
      <c r="G493" s="155"/>
      <c r="H493" s="155"/>
      <c r="K493" s="155"/>
    </row>
    <row r="494" spans="1:11" hidden="1" x14ac:dyDescent="0.25">
      <c r="A494" s="173"/>
      <c r="B494" s="9"/>
      <c r="C494" s="8"/>
      <c r="D494" s="83"/>
      <c r="E494" s="100"/>
      <c r="F494" s="174"/>
      <c r="G494" s="155"/>
      <c r="H494" s="155"/>
      <c r="K494" s="155"/>
    </row>
    <row r="495" spans="1:11" hidden="1" x14ac:dyDescent="0.25">
      <c r="A495" s="173"/>
      <c r="B495" s="9"/>
      <c r="C495" s="8"/>
      <c r="D495" s="83"/>
      <c r="E495" s="100"/>
      <c r="F495" s="174"/>
      <c r="G495" s="155"/>
      <c r="H495" s="155"/>
      <c r="K495" s="155"/>
    </row>
    <row r="496" spans="1:11" hidden="1" x14ac:dyDescent="0.25">
      <c r="A496" s="173"/>
      <c r="B496" s="52"/>
      <c r="C496" s="8"/>
      <c r="D496" s="83"/>
      <c r="E496" s="83"/>
      <c r="F496" s="174"/>
      <c r="G496" s="155"/>
      <c r="H496" s="155"/>
      <c r="K496" s="155"/>
    </row>
    <row r="497" spans="1:11" ht="63" hidden="1" x14ac:dyDescent="0.25">
      <c r="A497" s="173" t="s">
        <v>98</v>
      </c>
      <c r="B497" s="45" t="s">
        <v>124</v>
      </c>
      <c r="C497" s="94">
        <f>C498+C500</f>
        <v>0</v>
      </c>
      <c r="D497" s="94">
        <f t="shared" ref="D497:E497" si="104">D498+D500</f>
        <v>0</v>
      </c>
      <c r="E497" s="94">
        <f t="shared" si="104"/>
        <v>0</v>
      </c>
      <c r="F497" s="174"/>
      <c r="G497" s="155"/>
      <c r="H497" s="155"/>
      <c r="K497" s="155"/>
    </row>
    <row r="498" spans="1:11" ht="31.5" hidden="1" x14ac:dyDescent="0.25">
      <c r="A498" s="173"/>
      <c r="B498" s="46" t="s">
        <v>23</v>
      </c>
      <c r="C498" s="61">
        <f>C499</f>
        <v>0</v>
      </c>
      <c r="D498" s="61">
        <f t="shared" ref="D498:E498" si="105">D499</f>
        <v>0</v>
      </c>
      <c r="E498" s="61">
        <f t="shared" si="105"/>
        <v>0</v>
      </c>
      <c r="F498" s="174"/>
      <c r="G498" s="155"/>
      <c r="H498" s="155"/>
      <c r="K498" s="155"/>
    </row>
    <row r="499" spans="1:11" hidden="1" x14ac:dyDescent="0.25">
      <c r="A499" s="173"/>
      <c r="B499" s="20"/>
      <c r="C499" s="11"/>
      <c r="D499" s="83"/>
      <c r="E499" s="8"/>
      <c r="F499" s="30"/>
      <c r="G499" s="155"/>
      <c r="H499" s="155"/>
      <c r="K499" s="155"/>
    </row>
    <row r="500" spans="1:11" ht="47.25" hidden="1" x14ac:dyDescent="0.25">
      <c r="A500" s="173"/>
      <c r="B500" s="46" t="s">
        <v>71</v>
      </c>
      <c r="C500" s="11">
        <f>SUM(C501:C503)</f>
        <v>0</v>
      </c>
      <c r="D500" s="11">
        <f t="shared" ref="D500:E500" si="106">SUM(D501:D503)</f>
        <v>0</v>
      </c>
      <c r="E500" s="11">
        <f t="shared" si="106"/>
        <v>0</v>
      </c>
      <c r="F500" s="30"/>
      <c r="G500" s="155"/>
      <c r="H500" s="155"/>
      <c r="K500" s="155"/>
    </row>
    <row r="501" spans="1:11" hidden="1" x14ac:dyDescent="0.25">
      <c r="A501" s="173"/>
      <c r="B501" s="20"/>
      <c r="C501" s="8"/>
      <c r="D501" s="8"/>
      <c r="E501" s="8"/>
      <c r="F501" s="174"/>
      <c r="G501" s="156"/>
      <c r="H501" s="155"/>
      <c r="K501" s="155"/>
    </row>
    <row r="502" spans="1:11" hidden="1" x14ac:dyDescent="0.25">
      <c r="A502" s="173"/>
      <c r="B502" s="20"/>
      <c r="C502" s="8"/>
      <c r="D502" s="8"/>
      <c r="E502" s="8"/>
      <c r="F502" s="174"/>
      <c r="G502" s="155"/>
      <c r="H502" s="155"/>
      <c r="K502" s="155"/>
    </row>
    <row r="503" spans="1:11" hidden="1" x14ac:dyDescent="0.25">
      <c r="A503" s="173"/>
      <c r="B503" s="20"/>
      <c r="C503" s="28"/>
      <c r="D503" s="11"/>
      <c r="E503" s="11"/>
      <c r="F503" s="88"/>
      <c r="G503" s="155"/>
      <c r="H503" s="155"/>
      <c r="K503" s="155"/>
    </row>
    <row r="504" spans="1:11" ht="63" customHeight="1" x14ac:dyDescent="0.25">
      <c r="A504" s="173" t="s">
        <v>138</v>
      </c>
      <c r="B504" s="14" t="s">
        <v>136</v>
      </c>
      <c r="C504" s="16">
        <f>C505</f>
        <v>0</v>
      </c>
      <c r="D504" s="16">
        <f t="shared" ref="D504:E504" si="107">D505</f>
        <v>0</v>
      </c>
      <c r="E504" s="16">
        <f t="shared" si="107"/>
        <v>337000</v>
      </c>
      <c r="F504" s="174"/>
      <c r="G504" s="155"/>
      <c r="H504" s="155"/>
      <c r="K504" s="155"/>
    </row>
    <row r="505" spans="1:11" ht="31.5" x14ac:dyDescent="0.25">
      <c r="A505" s="173"/>
      <c r="B505" s="23" t="s">
        <v>137</v>
      </c>
      <c r="C505" s="11">
        <f>SUM(C506:C508)</f>
        <v>0</v>
      </c>
      <c r="D505" s="11">
        <f>SUM(D506:D508)</f>
        <v>0</v>
      </c>
      <c r="E505" s="11">
        <f>SUM(E506:E508)</f>
        <v>337000</v>
      </c>
      <c r="F505" s="174"/>
      <c r="G505" s="155"/>
      <c r="H505" s="155"/>
      <c r="K505" s="155"/>
    </row>
    <row r="506" spans="1:11" ht="36" customHeight="1" x14ac:dyDescent="0.25">
      <c r="A506" s="173"/>
      <c r="B506" s="23"/>
      <c r="C506" s="8"/>
      <c r="D506" s="8"/>
      <c r="E506" s="8">
        <f>50000+287000</f>
        <v>337000</v>
      </c>
      <c r="F506" s="29" t="s">
        <v>394</v>
      </c>
      <c r="G506" s="155"/>
      <c r="H506" s="155"/>
      <c r="K506" s="155"/>
    </row>
    <row r="507" spans="1:11" ht="51" hidden="1" customHeight="1" x14ac:dyDescent="0.25">
      <c r="A507" s="173"/>
      <c r="B507" s="23"/>
      <c r="C507" s="8"/>
      <c r="D507" s="62"/>
      <c r="E507" s="8"/>
      <c r="F507" s="29"/>
      <c r="G507" s="155"/>
      <c r="H507" s="155"/>
      <c r="K507" s="155"/>
    </row>
    <row r="508" spans="1:11" ht="65.45" hidden="1" customHeight="1" x14ac:dyDescent="0.25">
      <c r="A508" s="173"/>
      <c r="B508" s="23"/>
      <c r="C508" s="8"/>
      <c r="D508" s="62"/>
      <c r="E508" s="8"/>
      <c r="F508" s="174"/>
      <c r="G508" s="155"/>
      <c r="H508" s="155"/>
      <c r="K508" s="155"/>
    </row>
    <row r="509" spans="1:11" ht="45.6" customHeight="1" x14ac:dyDescent="0.25">
      <c r="A509" s="173" t="s">
        <v>99</v>
      </c>
      <c r="B509" s="14" t="s">
        <v>213</v>
      </c>
      <c r="C509" s="89">
        <f>C510+C516+C529</f>
        <v>-357792</v>
      </c>
      <c r="D509" s="89">
        <f t="shared" ref="D509:E509" si="108">D510+D516+D529</f>
        <v>0</v>
      </c>
      <c r="E509" s="89">
        <f t="shared" si="108"/>
        <v>18359</v>
      </c>
      <c r="F509" s="31"/>
      <c r="G509" s="155"/>
      <c r="H509" s="155"/>
      <c r="K509" s="155"/>
    </row>
    <row r="510" spans="1:11" ht="47.25" x14ac:dyDescent="0.25">
      <c r="A510" s="173" t="s">
        <v>100</v>
      </c>
      <c r="B510" s="14" t="s">
        <v>214</v>
      </c>
      <c r="C510" s="89">
        <f>C511+C514</f>
        <v>-357792</v>
      </c>
      <c r="D510" s="89">
        <f t="shared" ref="D510:E510" si="109">D511+D514</f>
        <v>0</v>
      </c>
      <c r="E510" s="89">
        <f t="shared" si="109"/>
        <v>18359</v>
      </c>
      <c r="F510" s="31"/>
      <c r="G510" s="155"/>
      <c r="H510" s="155"/>
      <c r="K510" s="155"/>
    </row>
    <row r="511" spans="1:11" ht="35.25" hidden="1" customHeight="1" x14ac:dyDescent="0.25">
      <c r="A511" s="173"/>
      <c r="B511" s="86" t="s">
        <v>66</v>
      </c>
      <c r="C511" s="92">
        <f>C512+C513</f>
        <v>0</v>
      </c>
      <c r="D511" s="92">
        <f t="shared" ref="D511:E511" si="110">D512+D513</f>
        <v>0</v>
      </c>
      <c r="E511" s="92">
        <f t="shared" si="110"/>
        <v>0</v>
      </c>
      <c r="F511" s="31"/>
      <c r="G511" s="155"/>
      <c r="H511" s="155"/>
      <c r="K511" s="155"/>
    </row>
    <row r="512" spans="1:11" hidden="1" x14ac:dyDescent="0.25">
      <c r="A512" s="173"/>
      <c r="B512" s="27"/>
      <c r="C512" s="8"/>
      <c r="D512" s="62"/>
      <c r="E512" s="8"/>
      <c r="F512" s="174"/>
      <c r="G512" s="155"/>
      <c r="H512" s="155"/>
      <c r="K512" s="155"/>
    </row>
    <row r="513" spans="1:11" hidden="1" x14ac:dyDescent="0.25">
      <c r="A513" s="173"/>
      <c r="B513" s="27"/>
      <c r="C513" s="8"/>
      <c r="D513" s="8"/>
      <c r="E513" s="8"/>
      <c r="F513" s="31"/>
      <c r="G513" s="155"/>
      <c r="H513" s="155"/>
      <c r="K513" s="155"/>
    </row>
    <row r="514" spans="1:11" x14ac:dyDescent="0.25">
      <c r="A514" s="173"/>
      <c r="B514" s="19" t="s">
        <v>115</v>
      </c>
      <c r="C514" s="8">
        <f>C515</f>
        <v>-357792</v>
      </c>
      <c r="D514" s="8">
        <f t="shared" ref="D514:E514" si="111">D515</f>
        <v>0</v>
      </c>
      <c r="E514" s="8">
        <f t="shared" si="111"/>
        <v>18359</v>
      </c>
      <c r="F514" s="174"/>
      <c r="G514" s="155"/>
      <c r="H514" s="155"/>
      <c r="K514" s="155"/>
    </row>
    <row r="515" spans="1:11" ht="47.25" x14ac:dyDescent="0.25">
      <c r="A515" s="173"/>
      <c r="B515" s="27" t="s">
        <v>284</v>
      </c>
      <c r="C515" s="8">
        <v>-357792</v>
      </c>
      <c r="D515" s="62"/>
      <c r="E515" s="8">
        <v>18359</v>
      </c>
      <c r="F515" s="151" t="s">
        <v>433</v>
      </c>
      <c r="G515" s="163"/>
      <c r="H515" s="155"/>
      <c r="K515" s="164"/>
    </row>
    <row r="516" spans="1:11" ht="81" hidden="1" customHeight="1" x14ac:dyDescent="0.25">
      <c r="A516" s="173" t="s">
        <v>119</v>
      </c>
      <c r="B516" s="14" t="s">
        <v>184</v>
      </c>
      <c r="C516" s="89">
        <f>C517+C521</f>
        <v>0</v>
      </c>
      <c r="D516" s="89">
        <f t="shared" ref="D516:E516" si="112">D517+D521</f>
        <v>0</v>
      </c>
      <c r="E516" s="89">
        <f t="shared" si="112"/>
        <v>0</v>
      </c>
      <c r="F516" s="50"/>
      <c r="G516" s="155"/>
      <c r="H516" s="155"/>
      <c r="K516" s="155"/>
    </row>
    <row r="517" spans="1:11" ht="31.5" hidden="1" x14ac:dyDescent="0.25">
      <c r="A517" s="173"/>
      <c r="B517" s="86" t="s">
        <v>23</v>
      </c>
      <c r="C517" s="61">
        <f>SUM(C518:C520)</f>
        <v>0</v>
      </c>
      <c r="D517" s="61">
        <f t="shared" ref="D517:E517" si="113">SUM(D518:D520)</f>
        <v>0</v>
      </c>
      <c r="E517" s="61">
        <f t="shared" si="113"/>
        <v>0</v>
      </c>
      <c r="F517" s="50"/>
      <c r="G517" s="155"/>
      <c r="H517" s="155"/>
      <c r="K517" s="155"/>
    </row>
    <row r="518" spans="1:11" hidden="1" x14ac:dyDescent="0.25">
      <c r="A518" s="173"/>
      <c r="B518" s="20"/>
      <c r="C518" s="94"/>
      <c r="D518" s="94"/>
      <c r="E518" s="94"/>
      <c r="F518" s="30"/>
      <c r="G518" s="155"/>
      <c r="H518" s="155"/>
      <c r="K518" s="155"/>
    </row>
    <row r="519" spans="1:11" hidden="1" x14ac:dyDescent="0.25">
      <c r="A519" s="91"/>
      <c r="B519" s="20"/>
      <c r="C519" s="62"/>
      <c r="D519" s="62"/>
      <c r="E519" s="62"/>
      <c r="F519" s="30"/>
      <c r="G519" s="155"/>
      <c r="H519" s="155"/>
      <c r="K519" s="155"/>
    </row>
    <row r="520" spans="1:11" hidden="1" x14ac:dyDescent="0.25">
      <c r="A520" s="173"/>
      <c r="B520" s="9"/>
      <c r="C520" s="62"/>
      <c r="D520" s="62"/>
      <c r="E520" s="62"/>
      <c r="F520" s="30"/>
      <c r="G520" s="155"/>
      <c r="H520" s="155"/>
      <c r="K520" s="155"/>
    </row>
    <row r="521" spans="1:11" ht="32.25" hidden="1" customHeight="1" x14ac:dyDescent="0.25">
      <c r="A521" s="173"/>
      <c r="B521" s="86" t="s">
        <v>66</v>
      </c>
      <c r="C521" s="61">
        <f>SUM(C522:C528)</f>
        <v>0</v>
      </c>
      <c r="D521" s="61">
        <f t="shared" ref="D521:E521" si="114">SUM(D522:D528)</f>
        <v>0</v>
      </c>
      <c r="E521" s="61">
        <f t="shared" si="114"/>
        <v>0</v>
      </c>
      <c r="F521" s="30"/>
      <c r="G521" s="155"/>
      <c r="H521" s="155"/>
      <c r="K521" s="155"/>
    </row>
    <row r="522" spans="1:11" hidden="1" x14ac:dyDescent="0.25">
      <c r="A522" s="173"/>
      <c r="B522" s="27"/>
      <c r="C522" s="62"/>
      <c r="D522" s="62"/>
      <c r="E522" s="8"/>
      <c r="F522" s="174"/>
      <c r="G522" s="155"/>
      <c r="H522" s="155"/>
      <c r="K522" s="155"/>
    </row>
    <row r="523" spans="1:11" hidden="1" x14ac:dyDescent="0.25">
      <c r="A523" s="173"/>
      <c r="B523" s="27"/>
      <c r="C523" s="62"/>
      <c r="D523" s="8"/>
      <c r="E523" s="8"/>
      <c r="F523" s="174"/>
      <c r="G523" s="155"/>
      <c r="H523" s="155"/>
      <c r="K523" s="155"/>
    </row>
    <row r="524" spans="1:11" hidden="1" x14ac:dyDescent="0.25">
      <c r="A524" s="173"/>
      <c r="B524" s="27"/>
      <c r="C524" s="8"/>
      <c r="D524" s="62"/>
      <c r="E524" s="8"/>
      <c r="F524" s="174"/>
      <c r="G524" s="155"/>
      <c r="H524" s="155"/>
      <c r="K524" s="155"/>
    </row>
    <row r="525" spans="1:11" hidden="1" x14ac:dyDescent="0.25">
      <c r="A525" s="173"/>
      <c r="B525" s="27"/>
      <c r="C525" s="8"/>
      <c r="D525" s="62"/>
      <c r="E525" s="8"/>
      <c r="F525" s="174"/>
      <c r="G525" s="155"/>
      <c r="H525" s="155"/>
      <c r="K525" s="155"/>
    </row>
    <row r="526" spans="1:11" hidden="1" x14ac:dyDescent="0.25">
      <c r="A526" s="173"/>
      <c r="B526" s="27"/>
      <c r="C526" s="62"/>
      <c r="D526" s="62"/>
      <c r="E526" s="8"/>
      <c r="F526" s="174"/>
      <c r="G526" s="155"/>
      <c r="H526" s="155"/>
      <c r="K526" s="155"/>
    </row>
    <row r="527" spans="1:11" hidden="1" x14ac:dyDescent="0.25">
      <c r="A527" s="173"/>
      <c r="B527" s="27"/>
      <c r="C527" s="62"/>
      <c r="D527" s="8"/>
      <c r="E527" s="8"/>
      <c r="F527" s="174"/>
      <c r="G527" s="155"/>
      <c r="H527" s="155"/>
      <c r="K527" s="155"/>
    </row>
    <row r="528" spans="1:11" hidden="1" x14ac:dyDescent="0.25">
      <c r="A528" s="173"/>
      <c r="B528" s="27"/>
      <c r="C528" s="62"/>
      <c r="D528" s="8"/>
      <c r="E528" s="8"/>
      <c r="F528" s="174"/>
      <c r="G528" s="155"/>
      <c r="H528" s="155"/>
      <c r="K528" s="155"/>
    </row>
    <row r="529" spans="1:11" ht="47.25" hidden="1" x14ac:dyDescent="0.25">
      <c r="A529" s="173" t="s">
        <v>101</v>
      </c>
      <c r="B529" s="45" t="s">
        <v>174</v>
      </c>
      <c r="C529" s="94">
        <f>C530</f>
        <v>0</v>
      </c>
      <c r="D529" s="94">
        <f t="shared" ref="D529:E529" si="115">D530</f>
        <v>0</v>
      </c>
      <c r="E529" s="94">
        <f t="shared" si="115"/>
        <v>0</v>
      </c>
      <c r="F529" s="31"/>
      <c r="G529" s="155"/>
      <c r="H529" s="155"/>
      <c r="K529" s="155"/>
    </row>
    <row r="530" spans="1:11" ht="33" hidden="1" customHeight="1" x14ac:dyDescent="0.25">
      <c r="A530" s="173"/>
      <c r="B530" s="86" t="s">
        <v>66</v>
      </c>
      <c r="C530" s="61">
        <f>SUM(C531:C533)</f>
        <v>0</v>
      </c>
      <c r="D530" s="61">
        <f t="shared" ref="D530:E530" si="116">SUM(D531:D533)</f>
        <v>0</v>
      </c>
      <c r="E530" s="61">
        <f t="shared" si="116"/>
        <v>0</v>
      </c>
      <c r="F530" s="31"/>
      <c r="G530" s="155"/>
      <c r="H530" s="155"/>
      <c r="K530" s="155"/>
    </row>
    <row r="531" spans="1:11" hidden="1" x14ac:dyDescent="0.25">
      <c r="A531" s="173"/>
      <c r="B531" s="27"/>
      <c r="C531" s="94"/>
      <c r="D531" s="62"/>
      <c r="E531" s="8"/>
      <c r="F531" s="174"/>
      <c r="G531" s="155"/>
      <c r="H531" s="155"/>
      <c r="K531" s="155"/>
    </row>
    <row r="532" spans="1:11" hidden="1" x14ac:dyDescent="0.25">
      <c r="A532" s="173"/>
      <c r="B532" s="27"/>
      <c r="C532" s="62"/>
      <c r="D532" s="62"/>
      <c r="E532" s="8"/>
      <c r="F532" s="174"/>
      <c r="G532" s="155"/>
      <c r="H532" s="155"/>
      <c r="K532" s="155"/>
    </row>
    <row r="533" spans="1:11" hidden="1" x14ac:dyDescent="0.25">
      <c r="A533" s="173"/>
      <c r="B533" s="27"/>
      <c r="C533" s="62"/>
      <c r="D533" s="8"/>
      <c r="E533" s="8"/>
      <c r="F533" s="174"/>
      <c r="G533" s="155"/>
      <c r="H533" s="155"/>
      <c r="K533" s="155"/>
    </row>
    <row r="534" spans="1:11" ht="81" hidden="1" customHeight="1" x14ac:dyDescent="0.25">
      <c r="A534" s="173" t="s">
        <v>40</v>
      </c>
      <c r="B534" s="14" t="s">
        <v>215</v>
      </c>
      <c r="C534" s="16">
        <f>C535+C542</f>
        <v>0</v>
      </c>
      <c r="D534" s="16">
        <f t="shared" ref="D534:E534" si="117">D535+D542</f>
        <v>0</v>
      </c>
      <c r="E534" s="16">
        <f t="shared" si="117"/>
        <v>0</v>
      </c>
      <c r="F534" s="30"/>
      <c r="G534" s="155"/>
      <c r="H534" s="155"/>
      <c r="K534" s="155"/>
    </row>
    <row r="535" spans="1:11" ht="47.25" hidden="1" x14ac:dyDescent="0.25">
      <c r="A535" s="173" t="s">
        <v>65</v>
      </c>
      <c r="B535" s="45" t="s">
        <v>216</v>
      </c>
      <c r="C535" s="16">
        <f>C536</f>
        <v>0</v>
      </c>
      <c r="D535" s="16">
        <f t="shared" ref="D535:E535" si="118">D536</f>
        <v>0</v>
      </c>
      <c r="E535" s="16">
        <f t="shared" si="118"/>
        <v>0</v>
      </c>
      <c r="F535" s="174"/>
      <c r="G535" s="155"/>
      <c r="H535" s="155"/>
      <c r="K535" s="155"/>
    </row>
    <row r="536" spans="1:11" ht="33.75" hidden="1" customHeight="1" x14ac:dyDescent="0.25">
      <c r="A536" s="101"/>
      <c r="B536" s="86" t="s">
        <v>66</v>
      </c>
      <c r="C536" s="11">
        <f>SUM(C537:C541)</f>
        <v>0</v>
      </c>
      <c r="D536" s="11">
        <f t="shared" ref="D536:E536" si="119">SUM(D537:D541)</f>
        <v>0</v>
      </c>
      <c r="E536" s="11">
        <f t="shared" si="119"/>
        <v>0</v>
      </c>
      <c r="F536" s="174"/>
      <c r="G536" s="155"/>
      <c r="H536" s="155"/>
      <c r="K536" s="155"/>
    </row>
    <row r="537" spans="1:11" hidden="1" x14ac:dyDescent="0.25">
      <c r="A537" s="101"/>
      <c r="B537" s="27"/>
      <c r="C537" s="8"/>
      <c r="D537" s="8"/>
      <c r="E537" s="8"/>
      <c r="F537" s="98"/>
      <c r="G537" s="155"/>
      <c r="H537" s="155"/>
      <c r="K537" s="155"/>
    </row>
    <row r="538" spans="1:11" hidden="1" x14ac:dyDescent="0.25">
      <c r="A538" s="101"/>
      <c r="B538" s="27"/>
      <c r="C538" s="8"/>
      <c r="D538" s="8"/>
      <c r="E538" s="8"/>
      <c r="F538" s="98"/>
      <c r="G538" s="155"/>
      <c r="H538" s="155"/>
      <c r="K538" s="155"/>
    </row>
    <row r="539" spans="1:11" hidden="1" x14ac:dyDescent="0.25">
      <c r="A539" s="101"/>
      <c r="B539" s="27"/>
      <c r="C539" s="8"/>
      <c r="D539" s="62"/>
      <c r="E539" s="8"/>
      <c r="F539" s="174"/>
      <c r="G539" s="155"/>
      <c r="H539" s="155"/>
      <c r="K539" s="155"/>
    </row>
    <row r="540" spans="1:11" hidden="1" x14ac:dyDescent="0.25">
      <c r="A540" s="101"/>
      <c r="B540" s="27"/>
      <c r="C540" s="8"/>
      <c r="D540" s="62"/>
      <c r="E540" s="8"/>
      <c r="F540" s="174"/>
      <c r="G540" s="155"/>
      <c r="H540" s="155"/>
      <c r="K540" s="155"/>
    </row>
    <row r="541" spans="1:11" hidden="1" x14ac:dyDescent="0.25">
      <c r="A541" s="101"/>
      <c r="B541" s="20"/>
      <c r="C541" s="11"/>
      <c r="D541" s="8"/>
      <c r="E541" s="11"/>
      <c r="F541" s="174"/>
      <c r="G541" s="155"/>
      <c r="H541" s="155"/>
      <c r="K541" s="155"/>
    </row>
    <row r="542" spans="1:11" ht="47.25" hidden="1" x14ac:dyDescent="0.25">
      <c r="A542" s="173" t="s">
        <v>165</v>
      </c>
      <c r="B542" s="102" t="s">
        <v>166</v>
      </c>
      <c r="C542" s="103">
        <f>C543</f>
        <v>0</v>
      </c>
      <c r="D542" s="103">
        <f t="shared" ref="D542:E542" si="120">D543</f>
        <v>0</v>
      </c>
      <c r="E542" s="103">
        <f t="shared" si="120"/>
        <v>0</v>
      </c>
      <c r="F542" s="174"/>
      <c r="G542" s="155"/>
      <c r="H542" s="155"/>
      <c r="K542" s="155"/>
    </row>
    <row r="543" spans="1:11" ht="31.5" hidden="1" customHeight="1" x14ac:dyDescent="0.25">
      <c r="A543" s="173"/>
      <c r="B543" s="86" t="s">
        <v>66</v>
      </c>
      <c r="C543" s="11">
        <f>SUM(C544:C548)</f>
        <v>0</v>
      </c>
      <c r="D543" s="11">
        <f t="shared" ref="D543:E543" si="121">SUM(D544:D548)</f>
        <v>0</v>
      </c>
      <c r="E543" s="11">
        <f t="shared" si="121"/>
        <v>0</v>
      </c>
      <c r="F543" s="174"/>
      <c r="G543" s="155"/>
      <c r="H543" s="155"/>
      <c r="K543" s="155"/>
    </row>
    <row r="544" spans="1:11" hidden="1" x14ac:dyDescent="0.25">
      <c r="A544" s="173"/>
      <c r="B544" s="27"/>
      <c r="C544" s="89"/>
      <c r="D544" s="89"/>
      <c r="E544" s="89"/>
      <c r="F544" s="50"/>
      <c r="G544" s="155"/>
      <c r="H544" s="155"/>
      <c r="K544" s="155"/>
    </row>
    <row r="545" spans="1:15" hidden="1" x14ac:dyDescent="0.25">
      <c r="A545" s="173"/>
      <c r="B545" s="27"/>
      <c r="C545" s="89"/>
      <c r="D545" s="89"/>
      <c r="E545" s="89"/>
      <c r="F545" s="50"/>
      <c r="G545" s="155"/>
      <c r="H545" s="155"/>
      <c r="K545" s="155"/>
    </row>
    <row r="546" spans="1:15" hidden="1" x14ac:dyDescent="0.25">
      <c r="A546" s="173"/>
      <c r="B546" s="27"/>
      <c r="C546" s="89"/>
      <c r="D546" s="89"/>
      <c r="E546" s="89"/>
      <c r="F546" s="50"/>
      <c r="G546" s="155"/>
      <c r="H546" s="155"/>
      <c r="K546" s="155"/>
    </row>
    <row r="547" spans="1:15" hidden="1" x14ac:dyDescent="0.25">
      <c r="A547" s="173"/>
      <c r="B547" s="20"/>
      <c r="C547" s="11"/>
      <c r="D547" s="8"/>
      <c r="E547" s="11"/>
      <c r="F547" s="174"/>
      <c r="G547" s="155"/>
      <c r="H547" s="155"/>
      <c r="K547" s="155"/>
    </row>
    <row r="548" spans="1:15" hidden="1" x14ac:dyDescent="0.25">
      <c r="A548" s="173"/>
      <c r="B548" s="86"/>
      <c r="C548" s="11"/>
      <c r="D548" s="8"/>
      <c r="E548" s="11"/>
      <c r="F548" s="174"/>
      <c r="G548" s="155"/>
      <c r="H548" s="155"/>
      <c r="K548" s="155"/>
    </row>
    <row r="549" spans="1:15" ht="47.25" x14ac:dyDescent="0.25">
      <c r="A549" s="173" t="s">
        <v>217</v>
      </c>
      <c r="B549" s="14" t="s">
        <v>219</v>
      </c>
      <c r="C549" s="16">
        <f>C550+C563</f>
        <v>0</v>
      </c>
      <c r="D549" s="16">
        <f t="shared" ref="D549:E549" si="122">D550+D563</f>
        <v>28647750</v>
      </c>
      <c r="E549" s="16">
        <f t="shared" si="122"/>
        <v>28440000</v>
      </c>
      <c r="F549" s="174"/>
      <c r="G549" s="155"/>
      <c r="H549" s="155"/>
      <c r="K549" s="155"/>
    </row>
    <row r="550" spans="1:15" ht="47.25" x14ac:dyDescent="0.25">
      <c r="A550" s="173" t="s">
        <v>218</v>
      </c>
      <c r="B550" s="66" t="s">
        <v>58</v>
      </c>
      <c r="C550" s="16">
        <f>C551</f>
        <v>0</v>
      </c>
      <c r="D550" s="16">
        <f t="shared" ref="D550" si="123">D551</f>
        <v>28647750</v>
      </c>
      <c r="E550" s="16">
        <f>E551</f>
        <v>0</v>
      </c>
      <c r="F550" s="174"/>
      <c r="G550" s="155"/>
      <c r="H550" s="155"/>
      <c r="K550" s="155"/>
    </row>
    <row r="551" spans="1:15" s="177" customFormat="1" x14ac:dyDescent="0.25">
      <c r="A551" s="63"/>
      <c r="B551" s="46" t="s">
        <v>52</v>
      </c>
      <c r="C551" s="11">
        <f>SUM(C552:C562)</f>
        <v>0</v>
      </c>
      <c r="D551" s="11">
        <f t="shared" ref="D551:E551" si="124">SUM(D552:D562)</f>
        <v>28647750</v>
      </c>
      <c r="E551" s="11">
        <f t="shared" si="124"/>
        <v>0</v>
      </c>
      <c r="F551" s="73"/>
      <c r="G551" s="158"/>
      <c r="H551" s="155"/>
      <c r="I551" s="159"/>
      <c r="J551" s="159"/>
      <c r="K551" s="155"/>
      <c r="L551" s="159"/>
      <c r="M551" s="159"/>
      <c r="N551" s="159"/>
      <c r="O551" s="159"/>
    </row>
    <row r="552" spans="1:15" ht="49.15" customHeight="1" x14ac:dyDescent="0.25">
      <c r="A552" s="173"/>
      <c r="B552" s="20" t="s">
        <v>378</v>
      </c>
      <c r="C552" s="8"/>
      <c r="D552" s="8">
        <v>28440000</v>
      </c>
      <c r="E552" s="8"/>
      <c r="F552" s="135" t="s">
        <v>393</v>
      </c>
      <c r="G552" s="155"/>
      <c r="H552" s="155"/>
      <c r="K552" s="155"/>
    </row>
    <row r="553" spans="1:15" hidden="1" x14ac:dyDescent="0.25">
      <c r="A553" s="173"/>
      <c r="B553" s="20"/>
      <c r="C553" s="11"/>
      <c r="D553" s="11"/>
      <c r="E553" s="11"/>
      <c r="F553" s="174"/>
      <c r="G553" s="155"/>
      <c r="H553" s="155"/>
      <c r="K553" s="155"/>
    </row>
    <row r="554" spans="1:15" hidden="1" x14ac:dyDescent="0.25">
      <c r="A554" s="173"/>
      <c r="B554" s="20"/>
      <c r="C554" s="11"/>
      <c r="D554" s="11"/>
      <c r="E554" s="11"/>
      <c r="F554" s="174"/>
      <c r="G554" s="155"/>
      <c r="H554" s="155"/>
      <c r="K554" s="155"/>
    </row>
    <row r="555" spans="1:15" hidden="1" x14ac:dyDescent="0.25">
      <c r="A555" s="173"/>
      <c r="B555" s="20"/>
      <c r="C555" s="11"/>
      <c r="D555" s="11"/>
      <c r="E555" s="11"/>
      <c r="F555" s="174"/>
      <c r="G555" s="155"/>
      <c r="H555" s="155"/>
      <c r="K555" s="155"/>
    </row>
    <row r="556" spans="1:15" ht="31.5" x14ac:dyDescent="0.25">
      <c r="A556" s="173"/>
      <c r="B556" s="138" t="s">
        <v>296</v>
      </c>
      <c r="C556" s="3"/>
      <c r="D556" s="1">
        <v>79250</v>
      </c>
      <c r="E556" s="3"/>
      <c r="F556" s="135" t="s">
        <v>380</v>
      </c>
      <c r="G556" s="155"/>
      <c r="H556" s="155"/>
      <c r="K556" s="155"/>
    </row>
    <row r="557" spans="1:15" ht="31.5" x14ac:dyDescent="0.25">
      <c r="A557" s="173"/>
      <c r="B557" s="104" t="s">
        <v>297</v>
      </c>
      <c r="C557" s="8"/>
      <c r="D557" s="8">
        <v>128500</v>
      </c>
      <c r="E557" s="8"/>
      <c r="F557" s="135" t="s">
        <v>379</v>
      </c>
      <c r="G557" s="155"/>
      <c r="H557" s="155"/>
      <c r="K557" s="155"/>
    </row>
    <row r="558" spans="1:15" ht="46.9" hidden="1" customHeight="1" x14ac:dyDescent="0.25">
      <c r="A558" s="173"/>
      <c r="B558" s="20"/>
      <c r="C558" s="8"/>
      <c r="D558" s="8"/>
      <c r="E558" s="8"/>
      <c r="F558" s="174"/>
      <c r="G558" s="155"/>
      <c r="H558" s="155"/>
      <c r="K558" s="155"/>
    </row>
    <row r="559" spans="1:15" hidden="1" x14ac:dyDescent="0.25">
      <c r="A559" s="173"/>
      <c r="B559" s="104"/>
      <c r="C559" s="8"/>
      <c r="D559" s="8"/>
      <c r="E559" s="8"/>
      <c r="F559" s="174"/>
      <c r="G559" s="155"/>
      <c r="H559" s="155"/>
      <c r="K559" s="155"/>
    </row>
    <row r="560" spans="1:15" hidden="1" x14ac:dyDescent="0.25">
      <c r="A560" s="173"/>
      <c r="B560" s="104"/>
      <c r="C560" s="8"/>
      <c r="D560" s="8"/>
      <c r="E560" s="8"/>
      <c r="F560" s="174"/>
      <c r="G560" s="155"/>
      <c r="H560" s="155"/>
      <c r="K560" s="155"/>
    </row>
    <row r="561" spans="1:15" hidden="1" x14ac:dyDescent="0.25">
      <c r="A561" s="173"/>
      <c r="B561" s="104"/>
      <c r="C561" s="8"/>
      <c r="D561" s="8"/>
      <c r="E561" s="8"/>
      <c r="F561" s="174"/>
      <c r="G561" s="155"/>
      <c r="H561" s="155"/>
      <c r="K561" s="155"/>
    </row>
    <row r="562" spans="1:15" hidden="1" x14ac:dyDescent="0.25">
      <c r="A562" s="173"/>
      <c r="B562" s="104"/>
      <c r="C562" s="8"/>
      <c r="D562" s="8"/>
      <c r="E562" s="8"/>
      <c r="F562" s="174"/>
      <c r="G562" s="155"/>
      <c r="H562" s="155"/>
      <c r="K562" s="155"/>
    </row>
    <row r="563" spans="1:15" ht="31.5" x14ac:dyDescent="0.25">
      <c r="A563" s="173" t="s">
        <v>221</v>
      </c>
      <c r="B563" s="66" t="s">
        <v>220</v>
      </c>
      <c r="C563" s="16">
        <f>C564</f>
        <v>0</v>
      </c>
      <c r="D563" s="16">
        <f t="shared" ref="D563:E564" si="125">D564</f>
        <v>0</v>
      </c>
      <c r="E563" s="16">
        <f t="shared" si="125"/>
        <v>28440000</v>
      </c>
      <c r="F563" s="174"/>
      <c r="G563" s="155"/>
      <c r="H563" s="155"/>
      <c r="K563" s="155"/>
    </row>
    <row r="564" spans="1:15" ht="22.9" customHeight="1" x14ac:dyDescent="0.25">
      <c r="A564" s="173"/>
      <c r="B564" s="46" t="s">
        <v>52</v>
      </c>
      <c r="C564" s="11">
        <f>C565</f>
        <v>0</v>
      </c>
      <c r="D564" s="11">
        <f t="shared" si="125"/>
        <v>0</v>
      </c>
      <c r="E564" s="11">
        <f t="shared" si="125"/>
        <v>28440000</v>
      </c>
      <c r="F564" s="174"/>
      <c r="G564" s="155"/>
      <c r="H564" s="155"/>
      <c r="K564" s="155"/>
    </row>
    <row r="565" spans="1:15" ht="47.25" x14ac:dyDescent="0.25">
      <c r="A565" s="173"/>
      <c r="B565" s="20" t="s">
        <v>285</v>
      </c>
      <c r="C565" s="11"/>
      <c r="D565" s="8"/>
      <c r="E565" s="8">
        <v>28440000</v>
      </c>
      <c r="F565" s="30" t="s">
        <v>399</v>
      </c>
      <c r="G565" s="163"/>
      <c r="H565" s="155"/>
      <c r="I565" s="155"/>
      <c r="K565" s="155"/>
    </row>
    <row r="566" spans="1:15" ht="30.6" customHeight="1" x14ac:dyDescent="0.25">
      <c r="A566" s="173" t="s">
        <v>222</v>
      </c>
      <c r="B566" s="14" t="s">
        <v>224</v>
      </c>
      <c r="C566" s="16">
        <f>C567</f>
        <v>0</v>
      </c>
      <c r="D566" s="16">
        <f t="shared" ref="D566:E566" si="126">D567</f>
        <v>0</v>
      </c>
      <c r="E566" s="16">
        <f t="shared" si="126"/>
        <v>302684</v>
      </c>
      <c r="F566" s="174"/>
      <c r="G566" s="155"/>
      <c r="H566" s="155"/>
      <c r="K566" s="155"/>
    </row>
    <row r="567" spans="1:15" ht="34.9" customHeight="1" x14ac:dyDescent="0.25">
      <c r="A567" s="173" t="s">
        <v>223</v>
      </c>
      <c r="B567" s="66" t="s">
        <v>225</v>
      </c>
      <c r="C567" s="16">
        <f>C568+C570</f>
        <v>0</v>
      </c>
      <c r="D567" s="16">
        <f t="shared" ref="D567:E567" si="127">D568+D570</f>
        <v>0</v>
      </c>
      <c r="E567" s="16">
        <f t="shared" si="127"/>
        <v>302684</v>
      </c>
      <c r="F567" s="174"/>
      <c r="G567" s="155"/>
      <c r="H567" s="155"/>
      <c r="K567" s="155"/>
    </row>
    <row r="568" spans="1:15" x14ac:dyDescent="0.25">
      <c r="A568" s="173"/>
      <c r="B568" s="86" t="s">
        <v>273</v>
      </c>
      <c r="C568" s="8">
        <f>C569</f>
        <v>0</v>
      </c>
      <c r="D568" s="8">
        <f t="shared" ref="D568:E568" si="128">D569</f>
        <v>0</v>
      </c>
      <c r="E568" s="8">
        <f t="shared" si="128"/>
        <v>302684</v>
      </c>
      <c r="F568" s="174"/>
      <c r="G568" s="155"/>
      <c r="H568" s="155"/>
      <c r="K568" s="155"/>
    </row>
    <row r="569" spans="1:15" ht="31.5" x14ac:dyDescent="0.25">
      <c r="A569" s="173"/>
      <c r="B569" s="20" t="s">
        <v>286</v>
      </c>
      <c r="C569" s="16"/>
      <c r="D569" s="8"/>
      <c r="E569" s="8">
        <v>302684</v>
      </c>
      <c r="F569" s="150" t="s">
        <v>348</v>
      </c>
      <c r="G569" s="155"/>
      <c r="H569" s="155"/>
      <c r="K569" s="155"/>
    </row>
    <row r="570" spans="1:15" s="177" customFormat="1" hidden="1" x14ac:dyDescent="0.25">
      <c r="A570" s="15"/>
      <c r="B570" s="46" t="s">
        <v>115</v>
      </c>
      <c r="C570" s="11">
        <f>C571</f>
        <v>0</v>
      </c>
      <c r="D570" s="11">
        <f t="shared" ref="D570:E570" si="129">D571</f>
        <v>0</v>
      </c>
      <c r="E570" s="11">
        <f t="shared" si="129"/>
        <v>0</v>
      </c>
      <c r="F570" s="73"/>
      <c r="G570" s="158"/>
      <c r="H570" s="155"/>
      <c r="I570" s="159"/>
      <c r="J570" s="159"/>
      <c r="K570" s="155"/>
      <c r="L570" s="159"/>
      <c r="M570" s="159"/>
      <c r="N570" s="159"/>
      <c r="O570" s="159"/>
    </row>
    <row r="571" spans="1:15" hidden="1" x14ac:dyDescent="0.25">
      <c r="A571" s="173"/>
      <c r="B571" s="20"/>
      <c r="C571" s="8"/>
      <c r="D571" s="8"/>
      <c r="E571" s="11"/>
      <c r="F571" s="174"/>
      <c r="G571" s="155"/>
      <c r="H571" s="155"/>
      <c r="K571" s="155"/>
    </row>
    <row r="572" spans="1:15" ht="47.25" x14ac:dyDescent="0.25">
      <c r="A572" s="173" t="s">
        <v>226</v>
      </c>
      <c r="B572" s="14" t="s">
        <v>229</v>
      </c>
      <c r="C572" s="16">
        <f>C573+C577</f>
        <v>0</v>
      </c>
      <c r="D572" s="16">
        <f t="shared" ref="D572:E572" si="130">D573+D577</f>
        <v>0</v>
      </c>
      <c r="E572" s="16">
        <f t="shared" si="130"/>
        <v>457998</v>
      </c>
      <c r="F572" s="174"/>
      <c r="G572" s="155"/>
      <c r="H572" s="155"/>
      <c r="K572" s="155"/>
    </row>
    <row r="573" spans="1:15" ht="64.150000000000006" hidden="1" customHeight="1" x14ac:dyDescent="0.25">
      <c r="A573" s="173" t="s">
        <v>227</v>
      </c>
      <c r="B573" s="66" t="s">
        <v>123</v>
      </c>
      <c r="C573" s="16">
        <f>C574</f>
        <v>0</v>
      </c>
      <c r="D573" s="16">
        <f t="shared" ref="D573:E573" si="131">D574</f>
        <v>0</v>
      </c>
      <c r="E573" s="16">
        <f t="shared" si="131"/>
        <v>0</v>
      </c>
      <c r="F573" s="174"/>
      <c r="G573" s="155"/>
      <c r="H573" s="155"/>
      <c r="K573" s="155"/>
    </row>
    <row r="574" spans="1:15" ht="48.75" hidden="1" customHeight="1" x14ac:dyDescent="0.25">
      <c r="A574" s="173"/>
      <c r="B574" s="46" t="s">
        <v>72</v>
      </c>
      <c r="C574" s="11">
        <f>C575+C576</f>
        <v>0</v>
      </c>
      <c r="D574" s="11">
        <f t="shared" ref="D574:E574" si="132">D575+D576</f>
        <v>0</v>
      </c>
      <c r="E574" s="11">
        <f t="shared" si="132"/>
        <v>0</v>
      </c>
      <c r="F574" s="174"/>
      <c r="G574" s="155"/>
      <c r="H574" s="155"/>
      <c r="K574" s="155"/>
    </row>
    <row r="575" spans="1:15" hidden="1" x14ac:dyDescent="0.25">
      <c r="A575" s="173"/>
      <c r="B575" s="20"/>
      <c r="C575" s="11"/>
      <c r="D575" s="8"/>
      <c r="E575" s="11"/>
      <c r="F575" s="29"/>
      <c r="G575" s="155"/>
      <c r="H575" s="155"/>
      <c r="K575" s="155"/>
    </row>
    <row r="576" spans="1:15" hidden="1" x14ac:dyDescent="0.25">
      <c r="A576" s="173"/>
      <c r="B576" s="20"/>
      <c r="C576" s="11"/>
      <c r="D576" s="8"/>
      <c r="E576" s="11"/>
      <c r="F576" s="174"/>
      <c r="G576" s="155"/>
      <c r="H576" s="155"/>
      <c r="K576" s="155"/>
    </row>
    <row r="577" spans="1:11" ht="48.6" customHeight="1" x14ac:dyDescent="0.25">
      <c r="A577" s="173" t="s">
        <v>228</v>
      </c>
      <c r="B577" s="66" t="s">
        <v>266</v>
      </c>
      <c r="C577" s="16">
        <f>C578</f>
        <v>0</v>
      </c>
      <c r="D577" s="16">
        <f t="shared" ref="D577:E577" si="133">D578</f>
        <v>0</v>
      </c>
      <c r="E577" s="16">
        <f t="shared" si="133"/>
        <v>457998</v>
      </c>
      <c r="F577" s="174"/>
      <c r="G577" s="155"/>
      <c r="H577" s="155"/>
      <c r="K577" s="155"/>
    </row>
    <row r="578" spans="1:11" ht="33.6" customHeight="1" x14ac:dyDescent="0.25">
      <c r="A578" s="173"/>
      <c r="B578" s="46" t="s">
        <v>72</v>
      </c>
      <c r="C578" s="11">
        <f>SUM(C579:C580)</f>
        <v>0</v>
      </c>
      <c r="D578" s="11">
        <f>SUM(D579:D580)</f>
        <v>0</v>
      </c>
      <c r="E578" s="11">
        <f>SUM(E579:E580)</f>
        <v>457998</v>
      </c>
      <c r="F578" s="174"/>
      <c r="G578" s="155"/>
      <c r="H578" s="155"/>
      <c r="K578" s="155"/>
    </row>
    <row r="579" spans="1:11" ht="31.5" x14ac:dyDescent="0.25">
      <c r="A579" s="173"/>
      <c r="B579" s="20"/>
      <c r="C579" s="11"/>
      <c r="D579" s="8"/>
      <c r="E579" s="11">
        <f>35007+422991</f>
        <v>457998</v>
      </c>
      <c r="F579" s="150" t="s">
        <v>348</v>
      </c>
      <c r="G579" s="155"/>
      <c r="H579" s="155"/>
      <c r="K579" s="155"/>
    </row>
    <row r="580" spans="1:11" hidden="1" x14ac:dyDescent="0.25">
      <c r="A580" s="173"/>
      <c r="B580" s="20"/>
      <c r="C580" s="11"/>
      <c r="D580" s="8"/>
      <c r="E580" s="11"/>
      <c r="F580" s="30"/>
      <c r="G580" s="179"/>
      <c r="H580" s="155"/>
      <c r="K580" s="155"/>
    </row>
    <row r="581" spans="1:11" ht="47.45" customHeight="1" x14ac:dyDescent="0.25">
      <c r="A581" s="173" t="s">
        <v>102</v>
      </c>
      <c r="B581" s="14" t="s">
        <v>38</v>
      </c>
      <c r="C581" s="16">
        <f>C582+C592+C598+C588</f>
        <v>0</v>
      </c>
      <c r="D581" s="16">
        <f t="shared" ref="D581:E581" si="134">D582+D592+D598+D588</f>
        <v>0</v>
      </c>
      <c r="E581" s="16">
        <f t="shared" si="134"/>
        <v>1901608</v>
      </c>
      <c r="F581" s="90"/>
      <c r="G581" s="155"/>
      <c r="H581" s="155"/>
      <c r="K581" s="155"/>
    </row>
    <row r="582" spans="1:11" ht="48" customHeight="1" x14ac:dyDescent="0.25">
      <c r="A582" s="173" t="s">
        <v>127</v>
      </c>
      <c r="B582" s="66" t="s">
        <v>230</v>
      </c>
      <c r="C582" s="16">
        <f>C583+C585</f>
        <v>0</v>
      </c>
      <c r="D582" s="16">
        <f t="shared" ref="D582:E582" si="135">D583+D585</f>
        <v>0</v>
      </c>
      <c r="E582" s="16">
        <f t="shared" si="135"/>
        <v>239833</v>
      </c>
      <c r="F582" s="174"/>
      <c r="G582" s="155"/>
      <c r="H582" s="155"/>
      <c r="K582" s="155"/>
    </row>
    <row r="583" spans="1:11" ht="31.5" x14ac:dyDescent="0.25">
      <c r="A583" s="105"/>
      <c r="B583" s="64" t="s">
        <v>72</v>
      </c>
      <c r="C583" s="11">
        <f>C584</f>
        <v>0</v>
      </c>
      <c r="D583" s="11">
        <f t="shared" ref="D583:E583" si="136">D584</f>
        <v>0</v>
      </c>
      <c r="E583" s="11">
        <f t="shared" si="136"/>
        <v>173583</v>
      </c>
      <c r="F583" s="174"/>
      <c r="G583" s="155"/>
      <c r="H583" s="155"/>
      <c r="K583" s="155"/>
    </row>
    <row r="584" spans="1:11" ht="37.15" customHeight="1" x14ac:dyDescent="0.25">
      <c r="A584" s="105"/>
      <c r="B584" s="114"/>
      <c r="C584" s="11"/>
      <c r="D584" s="8"/>
      <c r="E584" s="8">
        <f>173582+1</f>
        <v>173583</v>
      </c>
      <c r="F584" s="150" t="s">
        <v>348</v>
      </c>
      <c r="G584" s="155"/>
      <c r="H584" s="155"/>
      <c r="K584" s="155"/>
    </row>
    <row r="585" spans="1:11" x14ac:dyDescent="0.25">
      <c r="A585" s="105"/>
      <c r="B585" s="64" t="s">
        <v>37</v>
      </c>
      <c r="C585" s="11">
        <f>SUM(C586:C587)</f>
        <v>0</v>
      </c>
      <c r="D585" s="11">
        <f t="shared" ref="D585:E585" si="137">SUM(D586:D587)</f>
        <v>0</v>
      </c>
      <c r="E585" s="11">
        <f t="shared" si="137"/>
        <v>66250</v>
      </c>
      <c r="F585" s="174"/>
      <c r="G585" s="155"/>
      <c r="H585" s="155"/>
      <c r="K585" s="155"/>
    </row>
    <row r="586" spans="1:11" ht="35.450000000000003" customHeight="1" x14ac:dyDescent="0.25">
      <c r="A586" s="105"/>
      <c r="B586" s="64"/>
      <c r="C586" s="11"/>
      <c r="D586" s="8"/>
      <c r="E586" s="8">
        <f>43750+22500</f>
        <v>66250</v>
      </c>
      <c r="F586" s="150" t="s">
        <v>348</v>
      </c>
      <c r="G586" s="155"/>
      <c r="H586" s="155"/>
      <c r="K586" s="155"/>
    </row>
    <row r="587" spans="1:11" hidden="1" x14ac:dyDescent="0.25">
      <c r="A587" s="105"/>
      <c r="B587" s="64"/>
      <c r="C587" s="11"/>
      <c r="D587" s="8"/>
      <c r="E587" s="8"/>
      <c r="F587" s="174"/>
      <c r="G587" s="155"/>
      <c r="H587" s="155"/>
      <c r="K587" s="155"/>
    </row>
    <row r="588" spans="1:11" ht="49.9" hidden="1" customHeight="1" x14ac:dyDescent="0.25">
      <c r="A588" s="173" t="s">
        <v>231</v>
      </c>
      <c r="B588" s="66" t="s">
        <v>232</v>
      </c>
      <c r="C588" s="16">
        <f>C589</f>
        <v>0</v>
      </c>
      <c r="D588" s="16">
        <f t="shared" ref="D588:E588" si="138">D589</f>
        <v>0</v>
      </c>
      <c r="E588" s="16">
        <f t="shared" si="138"/>
        <v>0</v>
      </c>
      <c r="F588" s="174"/>
      <c r="G588" s="155"/>
      <c r="H588" s="155"/>
      <c r="K588" s="155"/>
    </row>
    <row r="589" spans="1:11" ht="19.149999999999999" hidden="1" customHeight="1" x14ac:dyDescent="0.25">
      <c r="A589" s="105"/>
      <c r="B589" s="46" t="s">
        <v>17</v>
      </c>
      <c r="C589" s="11">
        <f>SUM(C590:C591)</f>
        <v>0</v>
      </c>
      <c r="D589" s="11">
        <f>SUM(D590:D591)</f>
        <v>0</v>
      </c>
      <c r="E589" s="11">
        <f t="shared" ref="E589" si="139">SUM(E590:E591)</f>
        <v>0</v>
      </c>
      <c r="F589" s="174"/>
      <c r="G589" s="155"/>
      <c r="H589" s="155"/>
      <c r="K589" s="155"/>
    </row>
    <row r="590" spans="1:11" ht="78" hidden="1" customHeight="1" x14ac:dyDescent="0.25">
      <c r="A590" s="105"/>
      <c r="B590" s="20"/>
      <c r="C590" s="8"/>
      <c r="D590" s="8"/>
      <c r="E590" s="8"/>
      <c r="F590" s="174"/>
      <c r="G590" s="155"/>
      <c r="H590" s="155"/>
      <c r="K590" s="155"/>
    </row>
    <row r="591" spans="1:11" hidden="1" x14ac:dyDescent="0.25">
      <c r="A591" s="105"/>
      <c r="B591" s="20"/>
      <c r="C591" s="8"/>
      <c r="D591" s="8"/>
      <c r="E591" s="8"/>
      <c r="F591" s="174"/>
      <c r="G591" s="155"/>
      <c r="H591" s="155"/>
      <c r="K591" s="155"/>
    </row>
    <row r="592" spans="1:11" ht="31.5" x14ac:dyDescent="0.25">
      <c r="A592" s="173" t="s">
        <v>49</v>
      </c>
      <c r="B592" s="45" t="s">
        <v>233</v>
      </c>
      <c r="C592" s="16">
        <f>C593+C595</f>
        <v>0</v>
      </c>
      <c r="D592" s="16">
        <f t="shared" ref="D592:E592" si="140">D593+D595</f>
        <v>0</v>
      </c>
      <c r="E592" s="16">
        <f t="shared" si="140"/>
        <v>1389575</v>
      </c>
      <c r="F592" s="174"/>
      <c r="G592" s="155"/>
      <c r="H592" s="155"/>
      <c r="K592" s="155"/>
    </row>
    <row r="593" spans="1:11" ht="31.5" x14ac:dyDescent="0.25">
      <c r="A593" s="105"/>
      <c r="B593" s="64" t="s">
        <v>30</v>
      </c>
      <c r="C593" s="11">
        <f>C594</f>
        <v>0</v>
      </c>
      <c r="D593" s="11">
        <f t="shared" ref="D593:E593" si="141">D594</f>
        <v>0</v>
      </c>
      <c r="E593" s="11">
        <f t="shared" si="141"/>
        <v>25210</v>
      </c>
      <c r="F593" s="174"/>
      <c r="G593" s="155"/>
      <c r="H593" s="155"/>
      <c r="K593" s="155"/>
    </row>
    <row r="594" spans="1:11" ht="31.5" x14ac:dyDescent="0.25">
      <c r="A594" s="105"/>
      <c r="B594" s="45"/>
      <c r="C594" s="16"/>
      <c r="D594" s="8"/>
      <c r="E594" s="8">
        <v>25210</v>
      </c>
      <c r="F594" s="150" t="s">
        <v>348</v>
      </c>
      <c r="G594" s="155"/>
      <c r="H594" s="155"/>
      <c r="K594" s="155"/>
    </row>
    <row r="595" spans="1:11" x14ac:dyDescent="0.25">
      <c r="A595" s="105"/>
      <c r="B595" s="46" t="s">
        <v>37</v>
      </c>
      <c r="C595" s="11">
        <f>C597+C596</f>
        <v>0</v>
      </c>
      <c r="D595" s="11">
        <f t="shared" ref="D595:E595" si="142">D597+D596</f>
        <v>0</v>
      </c>
      <c r="E595" s="11">
        <f t="shared" si="142"/>
        <v>1364365</v>
      </c>
      <c r="F595" s="174"/>
      <c r="G595" s="155"/>
      <c r="H595" s="155"/>
      <c r="K595" s="155"/>
    </row>
    <row r="596" spans="1:11" ht="48.6" hidden="1" customHeight="1" x14ac:dyDescent="0.25">
      <c r="A596" s="105"/>
      <c r="B596" s="46"/>
      <c r="C596" s="11"/>
      <c r="D596" s="11"/>
      <c r="E596" s="11"/>
      <c r="F596" s="174"/>
      <c r="G596" s="155"/>
      <c r="H596" s="155"/>
      <c r="K596" s="155"/>
    </row>
    <row r="597" spans="1:11" ht="31.5" x14ac:dyDescent="0.25">
      <c r="A597" s="105"/>
      <c r="B597" s="20"/>
      <c r="C597" s="8"/>
      <c r="D597" s="8"/>
      <c r="E597" s="8">
        <v>1364365</v>
      </c>
      <c r="F597" s="150" t="s">
        <v>348</v>
      </c>
      <c r="G597" s="155"/>
      <c r="H597" s="155"/>
      <c r="K597" s="155"/>
    </row>
    <row r="598" spans="1:11" ht="63.6" customHeight="1" x14ac:dyDescent="0.25">
      <c r="A598" s="173" t="s">
        <v>135</v>
      </c>
      <c r="B598" s="45" t="s">
        <v>234</v>
      </c>
      <c r="C598" s="16">
        <f>C603+C601+C608+C616+C599+C605</f>
        <v>0</v>
      </c>
      <c r="D598" s="16">
        <f t="shared" ref="D598:E598" si="143">D603+D601+D608+D616+D599+D605</f>
        <v>0</v>
      </c>
      <c r="E598" s="16">
        <f t="shared" si="143"/>
        <v>272200</v>
      </c>
      <c r="F598" s="174"/>
      <c r="G598" s="155"/>
      <c r="H598" s="155"/>
      <c r="K598" s="155"/>
    </row>
    <row r="599" spans="1:11" ht="47.25" x14ac:dyDescent="0.25">
      <c r="A599" s="173"/>
      <c r="B599" s="46" t="s">
        <v>71</v>
      </c>
      <c r="C599" s="11">
        <f>C600</f>
        <v>0</v>
      </c>
      <c r="D599" s="11">
        <f t="shared" ref="D599:E599" si="144">D600</f>
        <v>0</v>
      </c>
      <c r="E599" s="11">
        <f t="shared" si="144"/>
        <v>180000</v>
      </c>
      <c r="F599" s="174"/>
      <c r="G599" s="155"/>
      <c r="H599" s="155"/>
      <c r="K599" s="155"/>
    </row>
    <row r="600" spans="1:11" ht="31.5" x14ac:dyDescent="0.25">
      <c r="A600" s="173"/>
      <c r="B600" s="45"/>
      <c r="C600" s="16"/>
      <c r="D600" s="8"/>
      <c r="E600" s="8">
        <v>180000</v>
      </c>
      <c r="F600" s="150" t="s">
        <v>348</v>
      </c>
      <c r="G600" s="155"/>
      <c r="H600" s="155"/>
      <c r="K600" s="155"/>
    </row>
    <row r="601" spans="1:11" ht="31.5" hidden="1" x14ac:dyDescent="0.25">
      <c r="A601" s="173"/>
      <c r="B601" s="46" t="s">
        <v>134</v>
      </c>
      <c r="C601" s="11">
        <f>C602</f>
        <v>0</v>
      </c>
      <c r="D601" s="11">
        <f t="shared" ref="D601:E601" si="145">D602</f>
        <v>0</v>
      </c>
      <c r="E601" s="11">
        <f t="shared" si="145"/>
        <v>0</v>
      </c>
      <c r="F601" s="174"/>
      <c r="G601" s="155"/>
      <c r="H601" s="155"/>
      <c r="K601" s="155"/>
    </row>
    <row r="602" spans="1:11" hidden="1" x14ac:dyDescent="0.25">
      <c r="A602" s="173"/>
      <c r="B602" s="20"/>
      <c r="C602" s="8"/>
      <c r="D602" s="8"/>
      <c r="E602" s="8"/>
      <c r="F602" s="174"/>
      <c r="G602" s="155"/>
      <c r="H602" s="155"/>
      <c r="K602" s="155"/>
    </row>
    <row r="603" spans="1:11" ht="33" customHeight="1" x14ac:dyDescent="0.25">
      <c r="A603" s="105"/>
      <c r="B603" s="46" t="s">
        <v>72</v>
      </c>
      <c r="C603" s="11">
        <f>C604</f>
        <v>0</v>
      </c>
      <c r="D603" s="11">
        <f t="shared" ref="D603:E603" si="146">D604</f>
        <v>0</v>
      </c>
      <c r="E603" s="11">
        <f t="shared" si="146"/>
        <v>62200</v>
      </c>
      <c r="F603" s="174"/>
      <c r="G603" s="155"/>
      <c r="H603" s="155"/>
      <c r="K603" s="155"/>
    </row>
    <row r="604" spans="1:11" ht="36" customHeight="1" x14ac:dyDescent="0.25">
      <c r="A604" s="105"/>
      <c r="B604" s="46"/>
      <c r="C604" s="11"/>
      <c r="D604" s="11"/>
      <c r="E604" s="11">
        <v>62200</v>
      </c>
      <c r="F604" s="150" t="s">
        <v>348</v>
      </c>
      <c r="G604" s="155"/>
      <c r="H604" s="155"/>
      <c r="K604" s="155"/>
    </row>
    <row r="605" spans="1:11" ht="31.5" hidden="1" x14ac:dyDescent="0.25">
      <c r="A605" s="105"/>
      <c r="B605" s="46" t="s">
        <v>57</v>
      </c>
      <c r="C605" s="11">
        <f>SUM(C606:C607)</f>
        <v>0</v>
      </c>
      <c r="D605" s="11">
        <f t="shared" ref="D605:E605" si="147">SUM(D606:D607)</f>
        <v>0</v>
      </c>
      <c r="E605" s="11">
        <f t="shared" si="147"/>
        <v>0</v>
      </c>
      <c r="F605" s="174"/>
      <c r="G605" s="155"/>
      <c r="H605" s="155"/>
      <c r="K605" s="155"/>
    </row>
    <row r="606" spans="1:11" hidden="1" x14ac:dyDescent="0.25">
      <c r="A606" s="105"/>
      <c r="B606" s="20"/>
      <c r="C606" s="8"/>
      <c r="D606" s="11"/>
      <c r="E606" s="8"/>
      <c r="F606" s="29"/>
      <c r="G606" s="155"/>
      <c r="H606" s="155"/>
      <c r="K606" s="155"/>
    </row>
    <row r="607" spans="1:11" hidden="1" x14ac:dyDescent="0.25">
      <c r="A607" s="105"/>
      <c r="B607" s="46"/>
      <c r="C607" s="8"/>
      <c r="D607" s="11"/>
      <c r="E607" s="16"/>
      <c r="F607" s="29"/>
      <c r="G607" s="155"/>
      <c r="H607" s="155"/>
      <c r="K607" s="155"/>
    </row>
    <row r="608" spans="1:11" x14ac:dyDescent="0.25">
      <c r="A608" s="105"/>
      <c r="B608" s="46" t="s">
        <v>37</v>
      </c>
      <c r="C608" s="11">
        <f>SUM(C609:C615)</f>
        <v>0</v>
      </c>
      <c r="D608" s="11">
        <f t="shared" ref="D608:E608" si="148">SUM(D609:D615)</f>
        <v>0</v>
      </c>
      <c r="E608" s="11">
        <f t="shared" si="148"/>
        <v>30000</v>
      </c>
      <c r="F608" s="174"/>
      <c r="G608" s="155"/>
      <c r="H608" s="155"/>
      <c r="K608" s="155"/>
    </row>
    <row r="609" spans="1:11" ht="35.450000000000003" hidden="1" customHeight="1" x14ac:dyDescent="0.25">
      <c r="A609" s="105"/>
      <c r="B609" s="46"/>
      <c r="C609" s="11"/>
      <c r="D609" s="11"/>
      <c r="E609" s="11"/>
      <c r="F609" s="29"/>
      <c r="G609" s="155"/>
      <c r="H609" s="155"/>
      <c r="K609" s="155"/>
    </row>
    <row r="610" spans="1:11" ht="33.6" hidden="1" customHeight="1" x14ac:dyDescent="0.25">
      <c r="A610" s="105"/>
      <c r="B610" s="46"/>
      <c r="C610" s="11"/>
      <c r="D610" s="11"/>
      <c r="E610" s="11"/>
      <c r="F610" s="29"/>
      <c r="G610" s="155"/>
      <c r="H610" s="155"/>
      <c r="K610" s="155"/>
    </row>
    <row r="611" spans="1:11" ht="37.15" customHeight="1" x14ac:dyDescent="0.25">
      <c r="A611" s="105"/>
      <c r="B611" s="46"/>
      <c r="C611" s="8"/>
      <c r="D611" s="8"/>
      <c r="E611" s="8">
        <v>30000</v>
      </c>
      <c r="F611" s="150" t="s">
        <v>348</v>
      </c>
      <c r="G611" s="155"/>
      <c r="H611" s="155"/>
      <c r="K611" s="155"/>
    </row>
    <row r="612" spans="1:11" hidden="1" x14ac:dyDescent="0.25">
      <c r="A612" s="105"/>
      <c r="B612" s="46"/>
      <c r="C612" s="8"/>
      <c r="D612" s="8"/>
      <c r="E612" s="8"/>
      <c r="F612" s="29"/>
      <c r="G612" s="155"/>
      <c r="H612" s="155"/>
      <c r="K612" s="155"/>
    </row>
    <row r="613" spans="1:11" hidden="1" x14ac:dyDescent="0.25">
      <c r="A613" s="105"/>
      <c r="B613" s="46"/>
      <c r="C613" s="8"/>
      <c r="D613" s="8"/>
      <c r="E613" s="8"/>
      <c r="F613" s="29"/>
      <c r="G613" s="155"/>
      <c r="H613" s="155"/>
      <c r="K613" s="155"/>
    </row>
    <row r="614" spans="1:11" hidden="1" x14ac:dyDescent="0.25">
      <c r="A614" s="105"/>
      <c r="B614" s="46"/>
      <c r="C614" s="8"/>
      <c r="D614" s="8"/>
      <c r="E614" s="8"/>
      <c r="F614" s="29"/>
      <c r="G614" s="155"/>
      <c r="H614" s="155"/>
      <c r="K614" s="155"/>
    </row>
    <row r="615" spans="1:11" hidden="1" x14ac:dyDescent="0.25">
      <c r="A615" s="105"/>
      <c r="B615" s="46"/>
      <c r="C615" s="8"/>
      <c r="D615" s="8"/>
      <c r="E615" s="8"/>
      <c r="F615" s="29"/>
      <c r="G615" s="155"/>
      <c r="H615" s="155"/>
      <c r="K615" s="155"/>
    </row>
    <row r="616" spans="1:11" ht="31.5" hidden="1" x14ac:dyDescent="0.25">
      <c r="A616" s="105"/>
      <c r="B616" s="46" t="s">
        <v>17</v>
      </c>
      <c r="C616" s="11">
        <f>C617</f>
        <v>0</v>
      </c>
      <c r="D616" s="11">
        <f t="shared" ref="D616:E616" si="149">D617</f>
        <v>0</v>
      </c>
      <c r="E616" s="11">
        <f t="shared" si="149"/>
        <v>0</v>
      </c>
      <c r="F616" s="174"/>
      <c r="G616" s="155"/>
      <c r="H616" s="155"/>
      <c r="K616" s="155"/>
    </row>
    <row r="617" spans="1:11" hidden="1" x14ac:dyDescent="0.25">
      <c r="A617" s="105"/>
      <c r="B617" s="46"/>
      <c r="C617" s="8"/>
      <c r="D617" s="8"/>
      <c r="E617" s="8"/>
      <c r="F617" s="174"/>
      <c r="G617" s="155"/>
      <c r="H617" s="155"/>
      <c r="K617" s="155"/>
    </row>
    <row r="618" spans="1:11" ht="33" customHeight="1" x14ac:dyDescent="0.25">
      <c r="A618" s="173" t="s">
        <v>39</v>
      </c>
      <c r="B618" s="45" t="s">
        <v>21</v>
      </c>
      <c r="C618" s="16">
        <f>C619+C659+C760</f>
        <v>0</v>
      </c>
      <c r="D618" s="16">
        <f>D619+D659+D760</f>
        <v>0</v>
      </c>
      <c r="E618" s="16">
        <f>E619+E659+E760</f>
        <v>3564045</v>
      </c>
      <c r="F618" s="174"/>
      <c r="G618" s="155"/>
      <c r="H618" s="155"/>
      <c r="K618" s="155"/>
    </row>
    <row r="619" spans="1:11" ht="47.25" x14ac:dyDescent="0.25">
      <c r="A619" s="173" t="s">
        <v>103</v>
      </c>
      <c r="B619" s="45" t="s">
        <v>235</v>
      </c>
      <c r="C619" s="16">
        <f>C620</f>
        <v>0</v>
      </c>
      <c r="D619" s="16">
        <f t="shared" ref="D619:E619" si="150">D620</f>
        <v>0</v>
      </c>
      <c r="E619" s="16">
        <f t="shared" si="150"/>
        <v>481100</v>
      </c>
      <c r="F619" s="30"/>
      <c r="G619" s="155"/>
      <c r="H619" s="155"/>
      <c r="K619" s="155"/>
    </row>
    <row r="620" spans="1:11" x14ac:dyDescent="0.25">
      <c r="A620" s="173"/>
      <c r="B620" s="64" t="s">
        <v>19</v>
      </c>
      <c r="C620" s="11">
        <f>SUM(C621:C658)</f>
        <v>0</v>
      </c>
      <c r="D620" s="11">
        <f>SUM(D621:D658)</f>
        <v>0</v>
      </c>
      <c r="E620" s="11">
        <f>SUM(E621:E658)</f>
        <v>481100</v>
      </c>
      <c r="F620" s="30"/>
      <c r="G620" s="155"/>
      <c r="H620" s="155"/>
      <c r="K620" s="155"/>
    </row>
    <row r="621" spans="1:11" ht="31.5" x14ac:dyDescent="0.25">
      <c r="A621" s="173"/>
      <c r="B621" s="65"/>
      <c r="C621" s="8"/>
      <c r="D621" s="8"/>
      <c r="E621" s="8">
        <f>160000+40000+1100+140000+40000+100000</f>
        <v>481100</v>
      </c>
      <c r="F621" s="150" t="s">
        <v>348</v>
      </c>
      <c r="G621" s="155"/>
      <c r="H621" s="155"/>
      <c r="K621" s="155"/>
    </row>
    <row r="622" spans="1:11" hidden="1" x14ac:dyDescent="0.25">
      <c r="A622" s="173"/>
      <c r="B622" s="65"/>
      <c r="C622" s="8"/>
      <c r="D622" s="8"/>
      <c r="E622" s="8"/>
      <c r="F622" s="174"/>
      <c r="G622" s="155"/>
      <c r="H622" s="155"/>
      <c r="K622" s="155"/>
    </row>
    <row r="623" spans="1:11" hidden="1" x14ac:dyDescent="0.25">
      <c r="A623" s="173"/>
      <c r="B623" s="65"/>
      <c r="C623" s="8"/>
      <c r="D623" s="8"/>
      <c r="E623" s="8"/>
      <c r="F623" s="174"/>
      <c r="G623" s="155"/>
      <c r="H623" s="155"/>
      <c r="K623" s="155"/>
    </row>
    <row r="624" spans="1:11" hidden="1" x14ac:dyDescent="0.25">
      <c r="A624" s="173"/>
      <c r="B624" s="65"/>
      <c r="C624" s="8"/>
      <c r="D624" s="8"/>
      <c r="E624" s="8"/>
      <c r="F624" s="174"/>
      <c r="G624" s="155"/>
      <c r="H624" s="155"/>
      <c r="K624" s="155"/>
    </row>
    <row r="625" spans="1:11" hidden="1" x14ac:dyDescent="0.25">
      <c r="A625" s="173"/>
      <c r="B625" s="64"/>
      <c r="C625" s="8"/>
      <c r="D625" s="8"/>
      <c r="E625" s="8"/>
      <c r="F625" s="174"/>
      <c r="G625" s="155"/>
      <c r="H625" s="155"/>
      <c r="K625" s="155"/>
    </row>
    <row r="626" spans="1:11" hidden="1" x14ac:dyDescent="0.25">
      <c r="A626" s="173"/>
      <c r="B626" s="64"/>
      <c r="C626" s="8"/>
      <c r="D626" s="8"/>
      <c r="E626" s="8"/>
      <c r="F626" s="174"/>
      <c r="G626" s="155"/>
      <c r="H626" s="155"/>
      <c r="K626" s="155"/>
    </row>
    <row r="627" spans="1:11" hidden="1" x14ac:dyDescent="0.25">
      <c r="A627" s="173"/>
      <c r="B627" s="64"/>
      <c r="C627" s="8"/>
      <c r="D627" s="8"/>
      <c r="E627" s="8"/>
      <c r="F627" s="174"/>
      <c r="G627" s="155"/>
      <c r="H627" s="155"/>
      <c r="K627" s="155"/>
    </row>
    <row r="628" spans="1:11" hidden="1" x14ac:dyDescent="0.25">
      <c r="A628" s="173"/>
      <c r="B628" s="64"/>
      <c r="C628" s="8"/>
      <c r="D628" s="8"/>
      <c r="E628" s="8"/>
      <c r="F628" s="174"/>
      <c r="G628" s="155"/>
      <c r="H628" s="155"/>
      <c r="K628" s="155"/>
    </row>
    <row r="629" spans="1:11" hidden="1" x14ac:dyDescent="0.25">
      <c r="A629" s="173"/>
      <c r="B629" s="64"/>
      <c r="C629" s="8"/>
      <c r="D629" s="8"/>
      <c r="E629" s="8"/>
      <c r="F629" s="174"/>
      <c r="G629" s="155"/>
      <c r="H629" s="155"/>
      <c r="K629" s="155"/>
    </row>
    <row r="630" spans="1:11" hidden="1" x14ac:dyDescent="0.25">
      <c r="A630" s="173"/>
      <c r="B630" s="64"/>
      <c r="C630" s="8"/>
      <c r="D630" s="8"/>
      <c r="E630" s="8"/>
      <c r="F630" s="174"/>
      <c r="G630" s="155"/>
      <c r="H630" s="155"/>
      <c r="K630" s="155"/>
    </row>
    <row r="631" spans="1:11" hidden="1" x14ac:dyDescent="0.25">
      <c r="A631" s="173"/>
      <c r="B631" s="64"/>
      <c r="C631" s="8"/>
      <c r="D631" s="8"/>
      <c r="E631" s="8"/>
      <c r="F631" s="174"/>
      <c r="G631" s="155"/>
      <c r="H631" s="155"/>
      <c r="K631" s="155"/>
    </row>
    <row r="632" spans="1:11" hidden="1" x14ac:dyDescent="0.25">
      <c r="A632" s="173"/>
      <c r="B632" s="65"/>
      <c r="C632" s="8"/>
      <c r="D632" s="8"/>
      <c r="E632" s="8"/>
      <c r="F632" s="174"/>
      <c r="G632" s="155"/>
      <c r="H632" s="155"/>
      <c r="K632" s="155"/>
    </row>
    <row r="633" spans="1:11" hidden="1" x14ac:dyDescent="0.25">
      <c r="A633" s="173"/>
      <c r="B633" s="65"/>
      <c r="C633" s="8"/>
      <c r="D633" s="8"/>
      <c r="E633" s="8"/>
      <c r="F633" s="174"/>
      <c r="G633" s="155"/>
      <c r="H633" s="155"/>
      <c r="K633" s="155"/>
    </row>
    <row r="634" spans="1:11" hidden="1" x14ac:dyDescent="0.25">
      <c r="A634" s="173"/>
      <c r="B634" s="65"/>
      <c r="C634" s="8"/>
      <c r="D634" s="8"/>
      <c r="E634" s="8"/>
      <c r="F634" s="174"/>
      <c r="G634" s="155"/>
      <c r="H634" s="155"/>
      <c r="K634" s="155"/>
    </row>
    <row r="635" spans="1:11" hidden="1" x14ac:dyDescent="0.25">
      <c r="A635" s="173"/>
      <c r="B635" s="65"/>
      <c r="C635" s="8"/>
      <c r="D635" s="8"/>
      <c r="E635" s="8"/>
      <c r="F635" s="174"/>
      <c r="G635" s="155"/>
      <c r="H635" s="155"/>
      <c r="K635" s="155"/>
    </row>
    <row r="636" spans="1:11" hidden="1" x14ac:dyDescent="0.25">
      <c r="A636" s="173"/>
      <c r="B636" s="65"/>
      <c r="C636" s="8"/>
      <c r="D636" s="8"/>
      <c r="E636" s="8"/>
      <c r="F636" s="174"/>
      <c r="G636" s="155"/>
      <c r="H636" s="155"/>
      <c r="K636" s="155"/>
    </row>
    <row r="637" spans="1:11" hidden="1" x14ac:dyDescent="0.25">
      <c r="A637" s="173"/>
      <c r="B637" s="65"/>
      <c r="C637" s="8"/>
      <c r="D637" s="8"/>
      <c r="E637" s="8"/>
      <c r="F637" s="174"/>
      <c r="G637" s="155"/>
      <c r="H637" s="155"/>
      <c r="K637" s="155"/>
    </row>
    <row r="638" spans="1:11" hidden="1" x14ac:dyDescent="0.25">
      <c r="A638" s="173"/>
      <c r="B638" s="65"/>
      <c r="C638" s="8"/>
      <c r="D638" s="8"/>
      <c r="E638" s="8"/>
      <c r="F638" s="174"/>
      <c r="G638" s="155"/>
      <c r="H638" s="155"/>
      <c r="K638" s="155"/>
    </row>
    <row r="639" spans="1:11" hidden="1" x14ac:dyDescent="0.25">
      <c r="A639" s="173"/>
      <c r="B639" s="65"/>
      <c r="C639" s="8"/>
      <c r="D639" s="8"/>
      <c r="E639" s="8"/>
      <c r="F639" s="174"/>
      <c r="G639" s="155"/>
      <c r="H639" s="155"/>
      <c r="K639" s="155"/>
    </row>
    <row r="640" spans="1:11" hidden="1" x14ac:dyDescent="0.25">
      <c r="A640" s="173"/>
      <c r="B640" s="65"/>
      <c r="C640" s="8"/>
      <c r="D640" s="8"/>
      <c r="E640" s="8"/>
      <c r="F640" s="174"/>
      <c r="G640" s="155"/>
      <c r="H640" s="155"/>
      <c r="K640" s="155"/>
    </row>
    <row r="641" spans="1:11" hidden="1" x14ac:dyDescent="0.25">
      <c r="A641" s="173"/>
      <c r="B641" s="65"/>
      <c r="C641" s="8"/>
      <c r="D641" s="8"/>
      <c r="E641" s="8"/>
      <c r="F641" s="174"/>
      <c r="G641" s="155"/>
      <c r="H641" s="155"/>
      <c r="K641" s="155"/>
    </row>
    <row r="642" spans="1:11" hidden="1" x14ac:dyDescent="0.25">
      <c r="A642" s="173"/>
      <c r="B642" s="65"/>
      <c r="C642" s="8"/>
      <c r="D642" s="8"/>
      <c r="E642" s="8"/>
      <c r="F642" s="174"/>
      <c r="G642" s="155"/>
      <c r="H642" s="155"/>
      <c r="K642" s="155"/>
    </row>
    <row r="643" spans="1:11" hidden="1" x14ac:dyDescent="0.25">
      <c r="A643" s="173"/>
      <c r="B643" s="65"/>
      <c r="C643" s="8"/>
      <c r="D643" s="8"/>
      <c r="E643" s="8"/>
      <c r="F643" s="174"/>
      <c r="G643" s="155"/>
      <c r="H643" s="155"/>
      <c r="K643" s="155"/>
    </row>
    <row r="644" spans="1:11" hidden="1" x14ac:dyDescent="0.25">
      <c r="A644" s="173"/>
      <c r="B644" s="65"/>
      <c r="C644" s="8"/>
      <c r="D644" s="8"/>
      <c r="E644" s="8"/>
      <c r="F644" s="174"/>
      <c r="G644" s="155"/>
      <c r="H644" s="155"/>
      <c r="K644" s="155"/>
    </row>
    <row r="645" spans="1:11" hidden="1" x14ac:dyDescent="0.25">
      <c r="A645" s="173"/>
      <c r="B645" s="65"/>
      <c r="C645" s="8"/>
      <c r="D645" s="8"/>
      <c r="E645" s="8"/>
      <c r="F645" s="174"/>
      <c r="G645" s="155"/>
      <c r="H645" s="155"/>
      <c r="K645" s="155"/>
    </row>
    <row r="646" spans="1:11" hidden="1" x14ac:dyDescent="0.25">
      <c r="A646" s="173"/>
      <c r="B646" s="65"/>
      <c r="C646" s="8"/>
      <c r="D646" s="8"/>
      <c r="E646" s="8"/>
      <c r="F646" s="174"/>
      <c r="G646" s="155"/>
      <c r="H646" s="155"/>
      <c r="K646" s="155"/>
    </row>
    <row r="647" spans="1:11" hidden="1" x14ac:dyDescent="0.25">
      <c r="A647" s="173"/>
      <c r="B647" s="65"/>
      <c r="C647" s="8"/>
      <c r="D647" s="8"/>
      <c r="E647" s="8"/>
      <c r="F647" s="174"/>
      <c r="G647" s="155"/>
      <c r="H647" s="155"/>
      <c r="K647" s="155"/>
    </row>
    <row r="648" spans="1:11" hidden="1" x14ac:dyDescent="0.25">
      <c r="A648" s="77"/>
      <c r="B648" s="65"/>
      <c r="C648" s="8"/>
      <c r="D648" s="8"/>
      <c r="E648" s="8"/>
      <c r="F648" s="174"/>
      <c r="G648" s="155"/>
      <c r="H648" s="155"/>
      <c r="K648" s="155"/>
    </row>
    <row r="649" spans="1:11" hidden="1" x14ac:dyDescent="0.25">
      <c r="A649" s="77"/>
      <c r="B649" s="65"/>
      <c r="C649" s="8"/>
      <c r="D649" s="8"/>
      <c r="E649" s="8"/>
      <c r="F649" s="174"/>
      <c r="G649" s="155"/>
      <c r="H649" s="155"/>
      <c r="K649" s="155"/>
    </row>
    <row r="650" spans="1:11" hidden="1" x14ac:dyDescent="0.25">
      <c r="A650" s="173"/>
      <c r="B650" s="65"/>
      <c r="C650" s="8"/>
      <c r="D650" s="8"/>
      <c r="E650" s="8"/>
      <c r="F650" s="174"/>
      <c r="G650" s="155"/>
      <c r="H650" s="155"/>
      <c r="K650" s="155"/>
    </row>
    <row r="651" spans="1:11" hidden="1" x14ac:dyDescent="0.25">
      <c r="A651" s="173"/>
      <c r="B651" s="65"/>
      <c r="C651" s="8"/>
      <c r="D651" s="8"/>
      <c r="E651" s="8"/>
      <c r="F651" s="174"/>
      <c r="G651" s="155"/>
      <c r="H651" s="155"/>
      <c r="K651" s="155"/>
    </row>
    <row r="652" spans="1:11" hidden="1" x14ac:dyDescent="0.25">
      <c r="A652" s="173"/>
      <c r="B652" s="65"/>
      <c r="C652" s="8"/>
      <c r="D652" s="8"/>
      <c r="E652" s="8"/>
      <c r="F652" s="174"/>
      <c r="G652" s="155"/>
      <c r="H652" s="155"/>
      <c r="K652" s="155"/>
    </row>
    <row r="653" spans="1:11" hidden="1" x14ac:dyDescent="0.25">
      <c r="A653" s="173"/>
      <c r="B653" s="65"/>
      <c r="C653" s="8"/>
      <c r="D653" s="8"/>
      <c r="E653" s="8"/>
      <c r="F653" s="174"/>
      <c r="G653" s="155"/>
      <c r="H653" s="155"/>
      <c r="K653" s="155"/>
    </row>
    <row r="654" spans="1:11" hidden="1" x14ac:dyDescent="0.25">
      <c r="A654" s="173"/>
      <c r="B654" s="65"/>
      <c r="C654" s="8"/>
      <c r="D654" s="8"/>
      <c r="E654" s="8"/>
      <c r="F654" s="174"/>
      <c r="G654" s="155"/>
      <c r="H654" s="155"/>
      <c r="K654" s="155"/>
    </row>
    <row r="655" spans="1:11" hidden="1" x14ac:dyDescent="0.25">
      <c r="A655" s="173"/>
      <c r="B655" s="65"/>
      <c r="C655" s="8"/>
      <c r="D655" s="8"/>
      <c r="E655" s="8"/>
      <c r="F655" s="174"/>
      <c r="G655" s="155"/>
      <c r="H655" s="155"/>
      <c r="K655" s="155"/>
    </row>
    <row r="656" spans="1:11" hidden="1" x14ac:dyDescent="0.25">
      <c r="A656" s="173"/>
      <c r="B656" s="65"/>
      <c r="C656" s="8"/>
      <c r="D656" s="8"/>
      <c r="E656" s="8"/>
      <c r="F656" s="174"/>
      <c r="G656" s="155"/>
      <c r="H656" s="155"/>
      <c r="K656" s="155"/>
    </row>
    <row r="657" spans="1:11" hidden="1" x14ac:dyDescent="0.25">
      <c r="A657" s="173"/>
      <c r="B657" s="65"/>
      <c r="C657" s="8"/>
      <c r="D657" s="8"/>
      <c r="E657" s="8"/>
      <c r="F657" s="174"/>
      <c r="G657" s="155"/>
      <c r="H657" s="155"/>
      <c r="K657" s="155"/>
    </row>
    <row r="658" spans="1:11" hidden="1" x14ac:dyDescent="0.25">
      <c r="A658" s="173"/>
      <c r="B658" s="65"/>
      <c r="C658" s="8"/>
      <c r="D658" s="8"/>
      <c r="E658" s="8"/>
      <c r="F658" s="174"/>
      <c r="G658" s="155"/>
      <c r="H658" s="155"/>
      <c r="K658" s="155"/>
    </row>
    <row r="659" spans="1:11" ht="31.5" x14ac:dyDescent="0.25">
      <c r="A659" s="173" t="s">
        <v>104</v>
      </c>
      <c r="B659" s="102" t="s">
        <v>236</v>
      </c>
      <c r="C659" s="16">
        <f>C660+C662+C664+C666+C677+C679+C681+C683+C686+C688+C699+C701+C704+C707+C709+C711+C715+C717+C722+C724+C726+C729+C732+C734+C736+C738+C741+C743+C749+C751+C757</f>
        <v>0</v>
      </c>
      <c r="D659" s="16">
        <f>D660+D662+D664+D666+D677+D679+D681+D683+D686+D688+D699+D701+D704+D707+D709+D711+D715+D717+D722+D724+D726+D729+D732+D734+D736+D738+D741+D743+D749+D751+D757</f>
        <v>0</v>
      </c>
      <c r="E659" s="16">
        <f>E660+E662+E664+E666+E677+E679+E681+E683+E686+E688+E699+E701+E704+E707+E709+E711+E715+E717+E722+E724+E726+E729+E732+E734+E736+E738+E741+E743+E749+E751+E757</f>
        <v>3082945</v>
      </c>
      <c r="F659" s="174"/>
      <c r="G659" s="155"/>
      <c r="H659" s="155"/>
      <c r="K659" s="155"/>
    </row>
    <row r="660" spans="1:11" ht="31.5" hidden="1" x14ac:dyDescent="0.25">
      <c r="A660" s="173"/>
      <c r="B660" s="46" t="s">
        <v>267</v>
      </c>
      <c r="C660" s="11">
        <f>C661</f>
        <v>0</v>
      </c>
      <c r="D660" s="11">
        <f t="shared" ref="D660:E660" si="151">D661</f>
        <v>0</v>
      </c>
      <c r="E660" s="11">
        <f t="shared" si="151"/>
        <v>0</v>
      </c>
      <c r="F660" s="174"/>
      <c r="G660" s="155"/>
      <c r="H660" s="155"/>
      <c r="K660" s="155"/>
    </row>
    <row r="661" spans="1:11" hidden="1" x14ac:dyDescent="0.25">
      <c r="A661" s="173"/>
      <c r="B661" s="20"/>
      <c r="C661" s="8"/>
      <c r="D661" s="8"/>
      <c r="E661" s="8"/>
      <c r="F661" s="174"/>
      <c r="G661" s="155"/>
      <c r="H661" s="155"/>
      <c r="K661" s="155"/>
    </row>
    <row r="662" spans="1:11" hidden="1" x14ac:dyDescent="0.25">
      <c r="A662" s="173"/>
      <c r="B662" s="46" t="s">
        <v>2</v>
      </c>
      <c r="C662" s="11">
        <f>C663</f>
        <v>0</v>
      </c>
      <c r="D662" s="11">
        <f t="shared" ref="D662:E662" si="152">D663</f>
        <v>0</v>
      </c>
      <c r="E662" s="11">
        <f t="shared" si="152"/>
        <v>0</v>
      </c>
      <c r="F662" s="174"/>
      <c r="G662" s="155"/>
      <c r="H662" s="155"/>
      <c r="K662" s="155"/>
    </row>
    <row r="663" spans="1:11" ht="63.6" hidden="1" customHeight="1" x14ac:dyDescent="0.25">
      <c r="A663" s="173"/>
      <c r="B663" s="102"/>
      <c r="C663" s="8"/>
      <c r="D663" s="8"/>
      <c r="E663" s="8"/>
      <c r="F663" s="174"/>
      <c r="G663" s="155"/>
      <c r="H663" s="155"/>
      <c r="K663" s="155"/>
    </row>
    <row r="664" spans="1:11" hidden="1" x14ac:dyDescent="0.25">
      <c r="A664" s="173"/>
      <c r="B664" s="46" t="s">
        <v>28</v>
      </c>
      <c r="C664" s="11">
        <f>C665</f>
        <v>0</v>
      </c>
      <c r="D664" s="11">
        <f t="shared" ref="D664:E664" si="153">D665</f>
        <v>0</v>
      </c>
      <c r="E664" s="11">
        <f t="shared" si="153"/>
        <v>0</v>
      </c>
      <c r="F664" s="174"/>
      <c r="G664" s="155"/>
      <c r="H664" s="155"/>
      <c r="K664" s="155"/>
    </row>
    <row r="665" spans="1:11" hidden="1" x14ac:dyDescent="0.25">
      <c r="A665" s="173"/>
      <c r="B665" s="102"/>
      <c r="C665" s="16"/>
      <c r="D665" s="16"/>
      <c r="E665" s="16"/>
      <c r="F665" s="174"/>
      <c r="G665" s="155"/>
      <c r="H665" s="155"/>
      <c r="K665" s="155"/>
    </row>
    <row r="666" spans="1:11" x14ac:dyDescent="0.25">
      <c r="A666" s="173"/>
      <c r="B666" s="64" t="s">
        <v>19</v>
      </c>
      <c r="C666" s="11">
        <f>SUM(C667:C676)</f>
        <v>0</v>
      </c>
      <c r="D666" s="11">
        <f>SUM(D667:D676)</f>
        <v>0</v>
      </c>
      <c r="E666" s="11">
        <f>SUM(E667:E676)</f>
        <v>2380070</v>
      </c>
      <c r="F666" s="174"/>
      <c r="G666" s="155"/>
      <c r="H666" s="155"/>
      <c r="K666" s="155"/>
    </row>
    <row r="667" spans="1:11" ht="49.9" hidden="1" customHeight="1" x14ac:dyDescent="0.25">
      <c r="A667" s="91"/>
      <c r="B667" s="64"/>
      <c r="C667" s="11"/>
      <c r="D667" s="11"/>
      <c r="E667" s="11"/>
      <c r="F667" s="174"/>
      <c r="G667" s="165"/>
      <c r="H667" s="155"/>
      <c r="K667" s="155"/>
    </row>
    <row r="668" spans="1:11" ht="35.25" customHeight="1" x14ac:dyDescent="0.25">
      <c r="A668" s="173"/>
      <c r="B668" s="65"/>
      <c r="C668" s="107"/>
      <c r="D668" s="8"/>
      <c r="E668" s="8">
        <f>1995670+179900+204500</f>
        <v>2380070</v>
      </c>
      <c r="F668" s="150" t="s">
        <v>348</v>
      </c>
      <c r="G668" s="155"/>
      <c r="H668" s="155"/>
      <c r="K668" s="155"/>
    </row>
    <row r="669" spans="1:11" ht="15.6" hidden="1" customHeight="1" x14ac:dyDescent="0.25">
      <c r="A669" s="173"/>
      <c r="B669" s="65"/>
      <c r="C669" s="108"/>
      <c r="D669" s="8"/>
      <c r="E669" s="8"/>
      <c r="F669" s="174" t="s">
        <v>304</v>
      </c>
      <c r="G669" s="165"/>
      <c r="H669" s="155"/>
      <c r="K669" s="155"/>
    </row>
    <row r="670" spans="1:11" ht="15.6" hidden="1" customHeight="1" x14ac:dyDescent="0.25">
      <c r="A670" s="173"/>
      <c r="B670" s="65"/>
      <c r="C670" s="108"/>
      <c r="D670" s="8"/>
      <c r="E670" s="8"/>
      <c r="F670" s="174"/>
      <c r="G670" s="165"/>
      <c r="H670" s="155"/>
      <c r="K670" s="155"/>
    </row>
    <row r="671" spans="1:11" ht="15.6" hidden="1" customHeight="1" x14ac:dyDescent="0.25">
      <c r="A671" s="173"/>
      <c r="B671" s="65"/>
      <c r="C671" s="108"/>
      <c r="D671" s="8"/>
      <c r="E671" s="8"/>
      <c r="F671" s="174"/>
      <c r="G671" s="165"/>
      <c r="H671" s="155"/>
      <c r="K671" s="155"/>
    </row>
    <row r="672" spans="1:11" ht="15.6" hidden="1" customHeight="1" x14ac:dyDescent="0.25">
      <c r="A672" s="173"/>
      <c r="B672" s="65"/>
      <c r="C672" s="108"/>
      <c r="D672" s="8"/>
      <c r="E672" s="8"/>
      <c r="F672" s="174"/>
      <c r="G672" s="165"/>
      <c r="H672" s="155"/>
      <c r="K672" s="155"/>
    </row>
    <row r="673" spans="1:11" ht="15.6" hidden="1" customHeight="1" x14ac:dyDescent="0.25">
      <c r="A673" s="173"/>
      <c r="B673" s="46"/>
      <c r="C673" s="8"/>
      <c r="D673" s="8"/>
      <c r="E673" s="8"/>
      <c r="F673" s="174"/>
      <c r="G673" s="165"/>
      <c r="H673" s="155"/>
      <c r="K673" s="155"/>
    </row>
    <row r="674" spans="1:11" ht="15.6" hidden="1" customHeight="1" x14ac:dyDescent="0.25">
      <c r="A674" s="173"/>
      <c r="B674" s="46"/>
      <c r="C674" s="8"/>
      <c r="D674" s="8"/>
      <c r="E674" s="8"/>
      <c r="F674" s="174"/>
      <c r="G674" s="165"/>
      <c r="H674" s="155"/>
      <c r="K674" s="155"/>
    </row>
    <row r="675" spans="1:11" ht="15.6" hidden="1" customHeight="1" x14ac:dyDescent="0.25">
      <c r="A675" s="173"/>
      <c r="B675" s="46"/>
      <c r="C675" s="8"/>
      <c r="D675" s="8"/>
      <c r="E675" s="8"/>
      <c r="F675" s="106"/>
      <c r="G675" s="165"/>
      <c r="H675" s="155"/>
      <c r="K675" s="155"/>
    </row>
    <row r="676" spans="1:11" ht="15.6" hidden="1" customHeight="1" x14ac:dyDescent="0.25">
      <c r="A676" s="173"/>
      <c r="B676" s="46"/>
      <c r="C676" s="8"/>
      <c r="D676" s="8"/>
      <c r="E676" s="8"/>
      <c r="F676" s="106"/>
      <c r="G676" s="165"/>
      <c r="H676" s="155"/>
      <c r="K676" s="155"/>
    </row>
    <row r="677" spans="1:11" ht="46.9" hidden="1" customHeight="1" x14ac:dyDescent="0.25">
      <c r="A677" s="173"/>
      <c r="B677" s="46" t="s">
        <v>54</v>
      </c>
      <c r="C677" s="11">
        <f>C678</f>
        <v>0</v>
      </c>
      <c r="D677" s="11">
        <f t="shared" ref="D677:E677" si="154">D678</f>
        <v>0</v>
      </c>
      <c r="E677" s="11">
        <f t="shared" si="154"/>
        <v>0</v>
      </c>
      <c r="F677" s="106"/>
      <c r="G677" s="165"/>
      <c r="H677" s="155"/>
      <c r="K677" s="155"/>
    </row>
    <row r="678" spans="1:11" ht="15.6" hidden="1" customHeight="1" x14ac:dyDescent="0.25">
      <c r="A678" s="173"/>
      <c r="B678" s="46"/>
      <c r="C678" s="8"/>
      <c r="D678" s="8"/>
      <c r="E678" s="8"/>
      <c r="F678" s="174"/>
      <c r="G678" s="165"/>
      <c r="H678" s="155"/>
      <c r="K678" s="155"/>
    </row>
    <row r="679" spans="1:11" x14ac:dyDescent="0.25">
      <c r="A679" s="173"/>
      <c r="B679" s="46" t="s">
        <v>22</v>
      </c>
      <c r="C679" s="11">
        <f>C680</f>
        <v>0</v>
      </c>
      <c r="D679" s="11">
        <f t="shared" ref="D679:E679" si="155">D680</f>
        <v>0</v>
      </c>
      <c r="E679" s="11">
        <f t="shared" si="155"/>
        <v>400000</v>
      </c>
      <c r="F679" s="174"/>
      <c r="G679" s="165"/>
      <c r="H679" s="155"/>
      <c r="K679" s="155"/>
    </row>
    <row r="680" spans="1:11" ht="31.5" x14ac:dyDescent="0.25">
      <c r="A680" s="173"/>
      <c r="B680" s="2"/>
      <c r="C680" s="1"/>
      <c r="D680" s="1"/>
      <c r="E680" s="1">
        <v>400000</v>
      </c>
      <c r="F680" s="150" t="s">
        <v>348</v>
      </c>
      <c r="G680" s="155"/>
      <c r="H680" s="155"/>
      <c r="K680" s="155"/>
    </row>
    <row r="681" spans="1:11" ht="62.45" hidden="1" customHeight="1" x14ac:dyDescent="0.25">
      <c r="A681" s="173"/>
      <c r="B681" s="46" t="s">
        <v>71</v>
      </c>
      <c r="C681" s="11">
        <f>C682</f>
        <v>0</v>
      </c>
      <c r="D681" s="11">
        <f t="shared" ref="D681:E681" si="156">D682</f>
        <v>0</v>
      </c>
      <c r="E681" s="11">
        <f t="shared" si="156"/>
        <v>0</v>
      </c>
      <c r="F681" s="174"/>
      <c r="G681" s="165"/>
      <c r="H681" s="155"/>
      <c r="K681" s="155"/>
    </row>
    <row r="682" spans="1:11" ht="15.6" hidden="1" customHeight="1" x14ac:dyDescent="0.25">
      <c r="A682" s="173"/>
      <c r="B682" s="46"/>
      <c r="C682" s="8"/>
      <c r="D682" s="8"/>
      <c r="E682" s="8"/>
      <c r="F682" s="174"/>
      <c r="G682" s="165"/>
      <c r="H682" s="155"/>
      <c r="K682" s="155"/>
    </row>
    <row r="683" spans="1:11" ht="46.9" hidden="1" customHeight="1" x14ac:dyDescent="0.25">
      <c r="A683" s="173"/>
      <c r="B683" s="64" t="s">
        <v>30</v>
      </c>
      <c r="C683" s="11">
        <f>C684+C685</f>
        <v>0</v>
      </c>
      <c r="D683" s="11">
        <f t="shared" ref="D683:E683" si="157">D684+D685</f>
        <v>0</v>
      </c>
      <c r="E683" s="11">
        <f t="shared" si="157"/>
        <v>0</v>
      </c>
      <c r="F683" s="174"/>
      <c r="G683" s="165"/>
      <c r="H683" s="155"/>
      <c r="K683" s="155"/>
    </row>
    <row r="684" spans="1:11" ht="15.6" hidden="1" customHeight="1" x14ac:dyDescent="0.25">
      <c r="A684" s="173"/>
      <c r="B684" s="46"/>
      <c r="C684" s="8"/>
      <c r="D684" s="11"/>
      <c r="E684" s="11"/>
      <c r="F684" s="174"/>
      <c r="G684" s="165"/>
      <c r="H684" s="155"/>
      <c r="K684" s="155"/>
    </row>
    <row r="685" spans="1:11" ht="15.6" hidden="1" customHeight="1" x14ac:dyDescent="0.25">
      <c r="A685" s="173"/>
      <c r="B685" s="46"/>
      <c r="C685" s="8"/>
      <c r="D685" s="11"/>
      <c r="E685" s="11"/>
      <c r="F685" s="174"/>
      <c r="G685" s="165"/>
      <c r="H685" s="155"/>
      <c r="K685" s="155"/>
    </row>
    <row r="686" spans="1:11" ht="31.15" hidden="1" customHeight="1" x14ac:dyDescent="0.25">
      <c r="A686" s="173"/>
      <c r="B686" s="46" t="s">
        <v>23</v>
      </c>
      <c r="C686" s="11">
        <f>C687</f>
        <v>0</v>
      </c>
      <c r="D686" s="11">
        <f t="shared" ref="D686:E686" si="158">D687</f>
        <v>0</v>
      </c>
      <c r="E686" s="11">
        <f t="shared" si="158"/>
        <v>0</v>
      </c>
      <c r="F686" s="174"/>
      <c r="G686" s="165"/>
      <c r="H686" s="155"/>
      <c r="K686" s="155"/>
    </row>
    <row r="687" spans="1:11" ht="15.6" hidden="1" customHeight="1" x14ac:dyDescent="0.25">
      <c r="A687" s="173"/>
      <c r="B687" s="46"/>
      <c r="C687" s="8"/>
      <c r="D687" s="11"/>
      <c r="E687" s="11"/>
      <c r="F687" s="174"/>
      <c r="G687" s="165"/>
      <c r="H687" s="155"/>
      <c r="K687" s="155"/>
    </row>
    <row r="688" spans="1:11" ht="15.6" hidden="1" customHeight="1" x14ac:dyDescent="0.25">
      <c r="A688" s="173"/>
      <c r="B688" s="86" t="s">
        <v>20</v>
      </c>
      <c r="C688" s="11">
        <f>SUM(C689:C698)</f>
        <v>0</v>
      </c>
      <c r="D688" s="11">
        <f t="shared" ref="D688:E688" si="159">SUM(D689:D698)</f>
        <v>0</v>
      </c>
      <c r="E688" s="11">
        <f t="shared" si="159"/>
        <v>0</v>
      </c>
      <c r="F688" s="174"/>
      <c r="G688" s="165"/>
      <c r="H688" s="155"/>
      <c r="K688" s="155"/>
    </row>
    <row r="689" spans="1:11" ht="15.6" hidden="1" customHeight="1" x14ac:dyDescent="0.25">
      <c r="A689" s="173"/>
      <c r="B689" s="86"/>
      <c r="C689" s="11"/>
      <c r="D689" s="11"/>
      <c r="E689" s="11"/>
      <c r="F689" s="174"/>
      <c r="G689" s="165"/>
      <c r="H689" s="155"/>
      <c r="K689" s="155"/>
    </row>
    <row r="690" spans="1:11" ht="15.6" hidden="1" customHeight="1" x14ac:dyDescent="0.25">
      <c r="A690" s="173"/>
      <c r="B690" s="86"/>
      <c r="C690" s="11"/>
      <c r="D690" s="11"/>
      <c r="E690" s="11"/>
      <c r="F690" s="174"/>
      <c r="G690" s="165"/>
      <c r="H690" s="155"/>
      <c r="K690" s="155"/>
    </row>
    <row r="691" spans="1:11" ht="15.6" hidden="1" customHeight="1" x14ac:dyDescent="0.25">
      <c r="A691" s="173"/>
      <c r="B691" s="86"/>
      <c r="C691" s="11"/>
      <c r="D691" s="11"/>
      <c r="E691" s="11"/>
      <c r="F691" s="174"/>
      <c r="G691" s="165"/>
      <c r="H691" s="155"/>
      <c r="K691" s="155"/>
    </row>
    <row r="692" spans="1:11" ht="15.6" hidden="1" customHeight="1" x14ac:dyDescent="0.25">
      <c r="A692" s="173"/>
      <c r="B692" s="86"/>
      <c r="C692" s="11"/>
      <c r="D692" s="11"/>
      <c r="E692" s="11"/>
      <c r="F692" s="174"/>
      <c r="G692" s="165"/>
      <c r="H692" s="155"/>
      <c r="K692" s="155"/>
    </row>
    <row r="693" spans="1:11" ht="15.6" hidden="1" customHeight="1" x14ac:dyDescent="0.25">
      <c r="A693" s="173"/>
      <c r="B693" s="86"/>
      <c r="C693" s="11"/>
      <c r="D693" s="11"/>
      <c r="E693" s="11"/>
      <c r="F693" s="174"/>
      <c r="G693" s="165"/>
      <c r="H693" s="155"/>
      <c r="K693" s="155"/>
    </row>
    <row r="694" spans="1:11" ht="15.6" hidden="1" customHeight="1" x14ac:dyDescent="0.25">
      <c r="A694" s="173"/>
      <c r="B694" s="46"/>
      <c r="C694" s="8"/>
      <c r="D694" s="8"/>
      <c r="E694" s="8"/>
      <c r="F694" s="174"/>
      <c r="G694" s="165"/>
      <c r="H694" s="155"/>
      <c r="K694" s="155"/>
    </row>
    <row r="695" spans="1:11" ht="15.6" hidden="1" customHeight="1" x14ac:dyDescent="0.25">
      <c r="A695" s="173"/>
      <c r="B695" s="46"/>
      <c r="C695" s="8"/>
      <c r="D695" s="8"/>
      <c r="E695" s="8"/>
      <c r="F695" s="174"/>
      <c r="G695" s="165"/>
      <c r="H695" s="155"/>
      <c r="K695" s="155"/>
    </row>
    <row r="696" spans="1:11" ht="15.6" hidden="1" customHeight="1" x14ac:dyDescent="0.25">
      <c r="A696" s="173"/>
      <c r="B696" s="86"/>
      <c r="C696" s="11"/>
      <c r="D696" s="11"/>
      <c r="E696" s="11"/>
      <c r="F696" s="174"/>
      <c r="G696" s="165"/>
      <c r="H696" s="155"/>
      <c r="K696" s="155"/>
    </row>
    <row r="697" spans="1:11" ht="15.6" hidden="1" customHeight="1" x14ac:dyDescent="0.25">
      <c r="A697" s="173"/>
      <c r="B697" s="86"/>
      <c r="C697" s="11"/>
      <c r="D697" s="11"/>
      <c r="E697" s="11"/>
      <c r="F697" s="174"/>
      <c r="G697" s="165"/>
      <c r="H697" s="155"/>
      <c r="K697" s="155"/>
    </row>
    <row r="698" spans="1:11" ht="15.6" hidden="1" customHeight="1" x14ac:dyDescent="0.25">
      <c r="A698" s="173"/>
      <c r="B698" s="46"/>
      <c r="C698" s="8"/>
      <c r="D698" s="8"/>
      <c r="E698" s="8"/>
      <c r="F698" s="174"/>
      <c r="G698" s="165"/>
      <c r="H698" s="155"/>
      <c r="K698" s="155"/>
    </row>
    <row r="699" spans="1:11" ht="48.75" hidden="1" customHeight="1" x14ac:dyDescent="0.25">
      <c r="A699" s="173"/>
      <c r="B699" s="86" t="s">
        <v>72</v>
      </c>
      <c r="C699" s="11">
        <f>C700</f>
        <v>0</v>
      </c>
      <c r="D699" s="11">
        <f t="shared" ref="D699:E699" si="160">D700</f>
        <v>0</v>
      </c>
      <c r="E699" s="11">
        <f t="shared" si="160"/>
        <v>0</v>
      </c>
      <c r="F699" s="174"/>
      <c r="G699" s="165"/>
      <c r="H699" s="155"/>
      <c r="K699" s="155"/>
    </row>
    <row r="700" spans="1:11" ht="15.6" hidden="1" customHeight="1" x14ac:dyDescent="0.25">
      <c r="A700" s="173"/>
      <c r="B700" s="46"/>
      <c r="C700" s="8"/>
      <c r="D700" s="8"/>
      <c r="E700" s="8"/>
      <c r="F700" s="174"/>
      <c r="G700" s="165"/>
      <c r="H700" s="155"/>
      <c r="K700" s="155"/>
    </row>
    <row r="701" spans="1:11" ht="31.15" hidden="1" customHeight="1" x14ac:dyDescent="0.25">
      <c r="A701" s="173"/>
      <c r="B701" s="86" t="s">
        <v>258</v>
      </c>
      <c r="C701" s="11">
        <f>C702+C703</f>
        <v>0</v>
      </c>
      <c r="D701" s="11">
        <f t="shared" ref="D701:E701" si="161">D702+D703</f>
        <v>0</v>
      </c>
      <c r="E701" s="11">
        <f t="shared" si="161"/>
        <v>0</v>
      </c>
      <c r="F701" s="174"/>
      <c r="G701" s="165"/>
      <c r="H701" s="155"/>
      <c r="K701" s="155"/>
    </row>
    <row r="702" spans="1:11" ht="15.6" hidden="1" customHeight="1" x14ac:dyDescent="0.25">
      <c r="A702" s="173"/>
      <c r="B702" s="46"/>
      <c r="C702" s="8"/>
      <c r="D702" s="8"/>
      <c r="E702" s="8"/>
      <c r="F702" s="174"/>
      <c r="G702" s="165"/>
      <c r="H702" s="155"/>
      <c r="K702" s="155"/>
    </row>
    <row r="703" spans="1:11" ht="15.6" hidden="1" customHeight="1" x14ac:dyDescent="0.25">
      <c r="A703" s="173"/>
      <c r="B703" s="20"/>
      <c r="C703" s="8"/>
      <c r="D703" s="8"/>
      <c r="E703" s="8"/>
      <c r="F703" s="174"/>
      <c r="G703" s="165"/>
      <c r="H703" s="155"/>
      <c r="K703" s="155"/>
    </row>
    <row r="704" spans="1:11" ht="15.6" customHeight="1" x14ac:dyDescent="0.25">
      <c r="A704" s="173"/>
      <c r="B704" s="86" t="s">
        <v>52</v>
      </c>
      <c r="C704" s="11">
        <f>C705+C706</f>
        <v>0</v>
      </c>
      <c r="D704" s="11">
        <f t="shared" ref="D704:E704" si="162">D705+D706</f>
        <v>0</v>
      </c>
      <c r="E704" s="11">
        <f t="shared" si="162"/>
        <v>10000</v>
      </c>
      <c r="F704" s="174"/>
      <c r="G704" s="165"/>
      <c r="H704" s="155"/>
      <c r="K704" s="155"/>
    </row>
    <row r="705" spans="1:11" ht="31.5" x14ac:dyDescent="0.25">
      <c r="A705" s="173"/>
      <c r="B705" s="46"/>
      <c r="C705" s="8"/>
      <c r="D705" s="8"/>
      <c r="E705" s="8">
        <v>10000</v>
      </c>
      <c r="F705" s="150" t="s">
        <v>348</v>
      </c>
      <c r="G705" s="155"/>
      <c r="H705" s="155"/>
      <c r="K705" s="155"/>
    </row>
    <row r="706" spans="1:11" ht="15.6" hidden="1" customHeight="1" x14ac:dyDescent="0.25">
      <c r="A706" s="173"/>
      <c r="B706" s="46"/>
      <c r="C706" s="8"/>
      <c r="D706" s="8"/>
      <c r="E706" s="8"/>
      <c r="F706" s="29"/>
      <c r="G706" s="165"/>
      <c r="H706" s="155"/>
      <c r="K706" s="155"/>
    </row>
    <row r="707" spans="1:11" ht="31.5" hidden="1" x14ac:dyDescent="0.25">
      <c r="A707" s="173"/>
      <c r="B707" s="86" t="s">
        <v>137</v>
      </c>
      <c r="C707" s="11">
        <f>C708</f>
        <v>0</v>
      </c>
      <c r="D707" s="11">
        <f t="shared" ref="D707:E707" si="163">D708</f>
        <v>0</v>
      </c>
      <c r="E707" s="11">
        <f t="shared" si="163"/>
        <v>0</v>
      </c>
      <c r="F707" s="174"/>
      <c r="G707" s="165"/>
      <c r="H707" s="155"/>
      <c r="K707" s="155"/>
    </row>
    <row r="708" spans="1:11" hidden="1" x14ac:dyDescent="0.25">
      <c r="A708" s="173"/>
      <c r="B708" s="20"/>
      <c r="C708" s="8"/>
      <c r="D708" s="8"/>
      <c r="E708" s="8"/>
      <c r="F708" s="174"/>
      <c r="G708" s="165"/>
      <c r="H708" s="155"/>
      <c r="K708" s="155"/>
    </row>
    <row r="709" spans="1:11" hidden="1" x14ac:dyDescent="0.25">
      <c r="A709" s="173"/>
      <c r="B709" s="86" t="s">
        <v>55</v>
      </c>
      <c r="C709" s="11">
        <f>C710</f>
        <v>0</v>
      </c>
      <c r="D709" s="11">
        <f t="shared" ref="D709:E709" si="164">D710</f>
        <v>0</v>
      </c>
      <c r="E709" s="11">
        <f t="shared" si="164"/>
        <v>0</v>
      </c>
      <c r="F709" s="174"/>
      <c r="G709" s="165"/>
      <c r="H709" s="155"/>
      <c r="K709" s="155"/>
    </row>
    <row r="710" spans="1:11" ht="48.6" hidden="1" customHeight="1" x14ac:dyDescent="0.25">
      <c r="A710" s="173"/>
      <c r="B710" s="46"/>
      <c r="C710" s="8"/>
      <c r="D710" s="8"/>
      <c r="E710" s="11"/>
      <c r="F710" s="174"/>
      <c r="G710" s="165"/>
      <c r="H710" s="155"/>
      <c r="K710" s="155"/>
    </row>
    <row r="711" spans="1:11" ht="31.5" x14ac:dyDescent="0.25">
      <c r="A711" s="173"/>
      <c r="B711" s="86" t="s">
        <v>15</v>
      </c>
      <c r="C711" s="11">
        <f>C712+C713+C714</f>
        <v>0</v>
      </c>
      <c r="D711" s="11">
        <f t="shared" ref="D711:E711" si="165">D712+D713+D714</f>
        <v>0</v>
      </c>
      <c r="E711" s="11">
        <f t="shared" si="165"/>
        <v>2865</v>
      </c>
      <c r="F711" s="174"/>
      <c r="G711" s="165"/>
      <c r="H711" s="155"/>
      <c r="K711" s="155"/>
    </row>
    <row r="712" spans="1:11" ht="31.5" x14ac:dyDescent="0.25">
      <c r="A712" s="173"/>
      <c r="B712" s="20"/>
      <c r="C712" s="8"/>
      <c r="D712" s="8"/>
      <c r="E712" s="8">
        <v>2865</v>
      </c>
      <c r="F712" s="150" t="s">
        <v>348</v>
      </c>
      <c r="G712" s="155"/>
      <c r="H712" s="155"/>
      <c r="K712" s="155"/>
    </row>
    <row r="713" spans="1:11" hidden="1" x14ac:dyDescent="0.25">
      <c r="A713" s="173"/>
      <c r="B713" s="86"/>
      <c r="C713" s="8"/>
      <c r="D713" s="8"/>
      <c r="E713" s="8"/>
      <c r="F713" s="174"/>
      <c r="G713" s="165"/>
      <c r="H713" s="155"/>
      <c r="K713" s="155"/>
    </row>
    <row r="714" spans="1:11" hidden="1" x14ac:dyDescent="0.25">
      <c r="A714" s="173"/>
      <c r="B714" s="86"/>
      <c r="C714" s="8"/>
      <c r="D714" s="8"/>
      <c r="E714" s="8"/>
      <c r="F714" s="174"/>
      <c r="G714" s="165"/>
      <c r="H714" s="155"/>
      <c r="K714" s="155"/>
    </row>
    <row r="715" spans="1:11" ht="31.5" x14ac:dyDescent="0.25">
      <c r="A715" s="173"/>
      <c r="B715" s="86" t="s">
        <v>56</v>
      </c>
      <c r="C715" s="11">
        <f>C716</f>
        <v>0</v>
      </c>
      <c r="D715" s="11">
        <f t="shared" ref="D715:E715" si="166">D716</f>
        <v>0</v>
      </c>
      <c r="E715" s="11">
        <f t="shared" si="166"/>
        <v>57010</v>
      </c>
      <c r="F715" s="174"/>
      <c r="G715" s="165"/>
      <c r="H715" s="155"/>
      <c r="K715" s="155"/>
    </row>
    <row r="716" spans="1:11" ht="31.5" x14ac:dyDescent="0.25">
      <c r="A716" s="173"/>
      <c r="B716" s="20"/>
      <c r="C716" s="8"/>
      <c r="D716" s="8"/>
      <c r="E716" s="8">
        <v>57010</v>
      </c>
      <c r="F716" s="150" t="s">
        <v>348</v>
      </c>
      <c r="G716" s="155"/>
      <c r="H716" s="155"/>
      <c r="K716" s="155"/>
    </row>
    <row r="717" spans="1:11" ht="31.5" hidden="1" x14ac:dyDescent="0.25">
      <c r="A717" s="173"/>
      <c r="B717" s="46" t="s">
        <v>57</v>
      </c>
      <c r="C717" s="11">
        <f>SUM(C718:C721)</f>
        <v>0</v>
      </c>
      <c r="D717" s="11">
        <f t="shared" ref="D717:E717" si="167">SUM(D718:D721)</f>
        <v>0</v>
      </c>
      <c r="E717" s="11">
        <f t="shared" si="167"/>
        <v>0</v>
      </c>
      <c r="F717" s="174"/>
      <c r="G717" s="165"/>
      <c r="H717" s="155"/>
      <c r="K717" s="155"/>
    </row>
    <row r="718" spans="1:11" hidden="1" x14ac:dyDescent="0.25">
      <c r="A718" s="173"/>
      <c r="B718" s="20"/>
      <c r="C718" s="8"/>
      <c r="D718" s="8"/>
      <c r="E718" s="8"/>
      <c r="F718" s="174"/>
      <c r="G718" s="155"/>
      <c r="H718" s="155"/>
      <c r="K718" s="155"/>
    </row>
    <row r="719" spans="1:11" hidden="1" x14ac:dyDescent="0.25">
      <c r="A719" s="173"/>
      <c r="B719" s="20"/>
      <c r="C719" s="8"/>
      <c r="D719" s="11"/>
      <c r="E719" s="11"/>
      <c r="F719" s="174"/>
      <c r="G719" s="155"/>
      <c r="H719" s="155"/>
      <c r="K719" s="155"/>
    </row>
    <row r="720" spans="1:11" hidden="1" x14ac:dyDescent="0.25">
      <c r="A720" s="173"/>
      <c r="B720" s="20"/>
      <c r="C720" s="108"/>
      <c r="D720" s="11"/>
      <c r="E720" s="11"/>
      <c r="F720" s="174"/>
      <c r="G720" s="155"/>
      <c r="H720" s="155"/>
      <c r="K720" s="155"/>
    </row>
    <row r="721" spans="1:11" hidden="1" x14ac:dyDescent="0.25">
      <c r="A721" s="173"/>
      <c r="B721" s="20"/>
      <c r="C721" s="108"/>
      <c r="D721" s="11"/>
      <c r="E721" s="11"/>
      <c r="F721" s="174"/>
      <c r="G721" s="155"/>
      <c r="H721" s="155"/>
      <c r="K721" s="155"/>
    </row>
    <row r="722" spans="1:11" ht="37.5" hidden="1" customHeight="1" x14ac:dyDescent="0.25">
      <c r="A722" s="173"/>
      <c r="B722" s="86" t="s">
        <v>66</v>
      </c>
      <c r="C722" s="11">
        <f>C723</f>
        <v>0</v>
      </c>
      <c r="D722" s="11">
        <f t="shared" ref="D722:E722" si="168">D723</f>
        <v>0</v>
      </c>
      <c r="E722" s="11">
        <f t="shared" si="168"/>
        <v>0</v>
      </c>
      <c r="F722" s="174"/>
      <c r="G722" s="155"/>
      <c r="H722" s="155"/>
      <c r="K722" s="155"/>
    </row>
    <row r="723" spans="1:11" hidden="1" x14ac:dyDescent="0.25">
      <c r="A723" s="173"/>
      <c r="B723" s="65"/>
      <c r="C723" s="108"/>
      <c r="D723" s="11"/>
      <c r="E723" s="11"/>
      <c r="F723" s="174"/>
      <c r="G723" s="155"/>
      <c r="H723" s="155"/>
      <c r="K723" s="155"/>
    </row>
    <row r="724" spans="1:11" hidden="1" x14ac:dyDescent="0.25">
      <c r="A724" s="173"/>
      <c r="B724" s="86" t="s">
        <v>37</v>
      </c>
      <c r="C724" s="11">
        <f>C725</f>
        <v>0</v>
      </c>
      <c r="D724" s="11">
        <f t="shared" ref="D724:E724" si="169">D725</f>
        <v>0</v>
      </c>
      <c r="E724" s="11">
        <f t="shared" si="169"/>
        <v>0</v>
      </c>
      <c r="F724" s="174"/>
      <c r="G724" s="155"/>
      <c r="H724" s="155"/>
      <c r="K724" s="155"/>
    </row>
    <row r="725" spans="1:11" hidden="1" x14ac:dyDescent="0.25">
      <c r="A725" s="173"/>
      <c r="B725" s="65"/>
      <c r="C725" s="108"/>
      <c r="D725" s="11"/>
      <c r="E725" s="11"/>
      <c r="F725" s="174"/>
      <c r="G725" s="155"/>
      <c r="H725" s="155"/>
      <c r="K725" s="155"/>
    </row>
    <row r="726" spans="1:11" ht="31.5" hidden="1" x14ac:dyDescent="0.25">
      <c r="A726" s="173"/>
      <c r="B726" s="86" t="s">
        <v>17</v>
      </c>
      <c r="C726" s="11">
        <f>C727+C728</f>
        <v>0</v>
      </c>
      <c r="D726" s="11">
        <f t="shared" ref="D726:E726" si="170">D727+D728</f>
        <v>0</v>
      </c>
      <c r="E726" s="11">
        <f t="shared" si="170"/>
        <v>0</v>
      </c>
      <c r="F726" s="174"/>
      <c r="G726" s="155"/>
      <c r="H726" s="155"/>
      <c r="K726" s="155"/>
    </row>
    <row r="727" spans="1:11" hidden="1" x14ac:dyDescent="0.25">
      <c r="A727" s="173"/>
      <c r="B727" s="65"/>
      <c r="C727" s="108"/>
      <c r="D727" s="11"/>
      <c r="E727" s="11"/>
      <c r="F727" s="174"/>
      <c r="G727" s="155"/>
      <c r="H727" s="155"/>
      <c r="K727" s="155"/>
    </row>
    <row r="728" spans="1:11" hidden="1" x14ac:dyDescent="0.25">
      <c r="A728" s="173"/>
      <c r="B728" s="65"/>
      <c r="C728" s="108"/>
      <c r="D728" s="11"/>
      <c r="E728" s="11"/>
      <c r="F728" s="174"/>
      <c r="G728" s="155"/>
      <c r="H728" s="155"/>
      <c r="K728" s="155"/>
    </row>
    <row r="729" spans="1:11" ht="31.5" hidden="1" x14ac:dyDescent="0.25">
      <c r="A729" s="173"/>
      <c r="B729" s="86" t="s">
        <v>183</v>
      </c>
      <c r="C729" s="11">
        <f>C730+C731</f>
        <v>0</v>
      </c>
      <c r="D729" s="11">
        <f t="shared" ref="D729:E729" si="171">D730+D731</f>
        <v>0</v>
      </c>
      <c r="E729" s="11">
        <f t="shared" si="171"/>
        <v>0</v>
      </c>
      <c r="F729" s="174"/>
      <c r="G729" s="155"/>
      <c r="H729" s="155"/>
      <c r="K729" s="155"/>
    </row>
    <row r="730" spans="1:11" ht="50.45" hidden="1" customHeight="1" x14ac:dyDescent="0.25">
      <c r="A730" s="173"/>
      <c r="B730" s="20"/>
      <c r="C730" s="8"/>
      <c r="D730" s="8"/>
      <c r="E730" s="8"/>
      <c r="F730" s="174"/>
      <c r="G730" s="155"/>
      <c r="H730" s="155"/>
      <c r="K730" s="155"/>
    </row>
    <row r="731" spans="1:11" hidden="1" x14ac:dyDescent="0.25">
      <c r="A731" s="173"/>
      <c r="B731" s="20"/>
      <c r="C731" s="8"/>
      <c r="D731" s="8"/>
      <c r="E731" s="8"/>
      <c r="F731" s="174"/>
      <c r="G731" s="155"/>
      <c r="H731" s="155"/>
      <c r="K731" s="155"/>
    </row>
    <row r="732" spans="1:11" hidden="1" x14ac:dyDescent="0.25">
      <c r="A732" s="173"/>
      <c r="B732" s="86" t="s">
        <v>273</v>
      </c>
      <c r="C732" s="11">
        <f>C733</f>
        <v>0</v>
      </c>
      <c r="D732" s="11">
        <f t="shared" ref="D732:E732" si="172">D733</f>
        <v>0</v>
      </c>
      <c r="E732" s="11">
        <f t="shared" si="172"/>
        <v>0</v>
      </c>
      <c r="F732" s="174"/>
      <c r="G732" s="155"/>
      <c r="H732" s="155"/>
      <c r="K732" s="155"/>
    </row>
    <row r="733" spans="1:11" hidden="1" x14ac:dyDescent="0.25">
      <c r="A733" s="173"/>
      <c r="B733" s="20"/>
      <c r="C733" s="8"/>
      <c r="D733" s="8"/>
      <c r="E733" s="8"/>
      <c r="F733" s="174"/>
      <c r="G733" s="155"/>
      <c r="H733" s="155"/>
      <c r="K733" s="155"/>
    </row>
    <row r="734" spans="1:11" hidden="1" x14ac:dyDescent="0.25">
      <c r="A734" s="173"/>
      <c r="B734" s="86" t="s">
        <v>53</v>
      </c>
      <c r="C734" s="11">
        <f>C735</f>
        <v>0</v>
      </c>
      <c r="D734" s="11">
        <f t="shared" ref="D734:E734" si="173">D735</f>
        <v>0</v>
      </c>
      <c r="E734" s="11">
        <f t="shared" si="173"/>
        <v>0</v>
      </c>
      <c r="F734" s="174"/>
      <c r="G734" s="155"/>
      <c r="H734" s="155"/>
      <c r="K734" s="155"/>
    </row>
    <row r="735" spans="1:11" hidden="1" x14ac:dyDescent="0.25">
      <c r="A735" s="173"/>
      <c r="B735" s="65"/>
      <c r="C735" s="107"/>
      <c r="D735" s="11"/>
      <c r="E735" s="11"/>
      <c r="F735" s="174"/>
      <c r="G735" s="155"/>
      <c r="H735" s="155"/>
      <c r="K735" s="155"/>
    </row>
    <row r="736" spans="1:11" ht="31.5" hidden="1" x14ac:dyDescent="0.25">
      <c r="A736" s="173"/>
      <c r="B736" s="46" t="s">
        <v>59</v>
      </c>
      <c r="C736" s="11">
        <f>C737</f>
        <v>0</v>
      </c>
      <c r="D736" s="11">
        <f t="shared" ref="D736:E736" si="174">D737</f>
        <v>0</v>
      </c>
      <c r="E736" s="11">
        <f t="shared" si="174"/>
        <v>0</v>
      </c>
      <c r="F736" s="174"/>
      <c r="G736" s="155"/>
      <c r="H736" s="155"/>
      <c r="K736" s="155"/>
    </row>
    <row r="737" spans="1:15" hidden="1" x14ac:dyDescent="0.25">
      <c r="A737" s="173"/>
      <c r="B737" s="65"/>
      <c r="C737" s="107"/>
      <c r="D737" s="11"/>
      <c r="E737" s="11"/>
      <c r="F737" s="174"/>
      <c r="G737" s="155"/>
      <c r="H737" s="155"/>
      <c r="K737" s="155"/>
    </row>
    <row r="738" spans="1:15" ht="31.5" x14ac:dyDescent="0.25">
      <c r="A738" s="173"/>
      <c r="B738" s="46" t="s">
        <v>188</v>
      </c>
      <c r="C738" s="11">
        <f>C739+C740</f>
        <v>0</v>
      </c>
      <c r="D738" s="11">
        <f t="shared" ref="D738:E738" si="175">D739+D740</f>
        <v>0</v>
      </c>
      <c r="E738" s="11">
        <f t="shared" si="175"/>
        <v>56000</v>
      </c>
      <c r="F738" s="174"/>
      <c r="G738" s="155"/>
      <c r="H738" s="155"/>
      <c r="K738" s="155"/>
    </row>
    <row r="739" spans="1:15" ht="31.5" x14ac:dyDescent="0.25">
      <c r="A739" s="173"/>
      <c r="B739" s="65"/>
      <c r="C739" s="107"/>
      <c r="D739" s="8"/>
      <c r="E739" s="8">
        <v>56000</v>
      </c>
      <c r="F739" s="150" t="s">
        <v>348</v>
      </c>
      <c r="G739" s="155"/>
      <c r="H739" s="155"/>
      <c r="K739" s="155"/>
    </row>
    <row r="740" spans="1:15" ht="51.6" hidden="1" customHeight="1" x14ac:dyDescent="0.25">
      <c r="A740" s="173"/>
      <c r="B740" s="65"/>
      <c r="C740" s="107"/>
      <c r="D740" s="109"/>
      <c r="E740" s="109"/>
      <c r="F740" s="174"/>
      <c r="G740" s="155"/>
      <c r="H740" s="155"/>
      <c r="K740" s="155"/>
    </row>
    <row r="741" spans="1:15" hidden="1" x14ac:dyDescent="0.25">
      <c r="A741" s="173"/>
      <c r="B741" s="46" t="s">
        <v>274</v>
      </c>
      <c r="C741" s="11">
        <f>C742</f>
        <v>0</v>
      </c>
      <c r="D741" s="11">
        <f t="shared" ref="D741:E741" si="176">D742</f>
        <v>0</v>
      </c>
      <c r="E741" s="11">
        <f t="shared" si="176"/>
        <v>0</v>
      </c>
      <c r="F741" s="174"/>
      <c r="G741" s="155"/>
      <c r="H741" s="155"/>
      <c r="K741" s="155"/>
    </row>
    <row r="742" spans="1:15" hidden="1" x14ac:dyDescent="0.25">
      <c r="A742" s="173"/>
      <c r="B742" s="65"/>
      <c r="C742" s="107"/>
      <c r="D742" s="8"/>
      <c r="E742" s="8"/>
      <c r="F742" s="174"/>
      <c r="G742" s="155"/>
      <c r="H742" s="155"/>
      <c r="K742" s="155"/>
    </row>
    <row r="743" spans="1:15" s="177" customFormat="1" ht="31.5" hidden="1" x14ac:dyDescent="0.25">
      <c r="A743" s="63"/>
      <c r="B743" s="46" t="s">
        <v>259</v>
      </c>
      <c r="C743" s="11">
        <f>SUM(C744:C748)</f>
        <v>0</v>
      </c>
      <c r="D743" s="11">
        <f t="shared" ref="D743:E743" si="177">SUM(D744:D748)</f>
        <v>0</v>
      </c>
      <c r="E743" s="11">
        <f t="shared" si="177"/>
        <v>0</v>
      </c>
      <c r="F743" s="73"/>
      <c r="G743" s="158"/>
      <c r="H743" s="155"/>
      <c r="I743" s="159"/>
      <c r="J743" s="159"/>
      <c r="K743" s="155"/>
      <c r="L743" s="159"/>
      <c r="M743" s="159"/>
      <c r="N743" s="159"/>
      <c r="O743" s="159"/>
    </row>
    <row r="744" spans="1:15" hidden="1" x14ac:dyDescent="0.25">
      <c r="A744" s="173"/>
      <c r="B744" s="20"/>
      <c r="C744" s="8"/>
      <c r="D744" s="8"/>
      <c r="E744" s="8"/>
      <c r="F744" s="174"/>
      <c r="G744" s="155"/>
      <c r="H744" s="155"/>
      <c r="K744" s="155"/>
    </row>
    <row r="745" spans="1:15" hidden="1" x14ac:dyDescent="0.25">
      <c r="A745" s="173"/>
      <c r="B745" s="20"/>
      <c r="C745" s="8"/>
      <c r="D745" s="8"/>
      <c r="E745" s="8"/>
      <c r="F745" s="174"/>
      <c r="G745" s="155"/>
      <c r="H745" s="155"/>
      <c r="K745" s="155"/>
    </row>
    <row r="746" spans="1:15" hidden="1" x14ac:dyDescent="0.25">
      <c r="A746" s="173"/>
      <c r="B746" s="65"/>
      <c r="C746" s="107"/>
      <c r="D746" s="8"/>
      <c r="E746" s="8"/>
      <c r="F746" s="174"/>
      <c r="G746" s="155"/>
      <c r="H746" s="155"/>
      <c r="K746" s="155"/>
    </row>
    <row r="747" spans="1:15" hidden="1" x14ac:dyDescent="0.25">
      <c r="A747" s="173"/>
      <c r="B747" s="65"/>
      <c r="C747" s="107"/>
      <c r="D747" s="8"/>
      <c r="E747" s="8"/>
      <c r="F747" s="174"/>
      <c r="G747" s="155"/>
      <c r="H747" s="155"/>
      <c r="K747" s="155"/>
    </row>
    <row r="748" spans="1:15" hidden="1" x14ac:dyDescent="0.25">
      <c r="A748" s="173"/>
      <c r="B748" s="46"/>
      <c r="C748" s="8"/>
      <c r="D748" s="8"/>
      <c r="E748" s="8"/>
      <c r="F748" s="174"/>
      <c r="G748" s="155"/>
      <c r="H748" s="155"/>
      <c r="K748" s="155"/>
    </row>
    <row r="749" spans="1:15" hidden="1" x14ac:dyDescent="0.25">
      <c r="A749" s="173"/>
      <c r="B749" s="46" t="s">
        <v>115</v>
      </c>
      <c r="C749" s="11">
        <f>C750</f>
        <v>0</v>
      </c>
      <c r="D749" s="11">
        <f t="shared" ref="D749:E749" si="178">D750</f>
        <v>0</v>
      </c>
      <c r="E749" s="11">
        <f t="shared" si="178"/>
        <v>0</v>
      </c>
      <c r="F749" s="174"/>
      <c r="G749" s="155"/>
      <c r="H749" s="155"/>
      <c r="K749" s="155"/>
    </row>
    <row r="750" spans="1:15" hidden="1" x14ac:dyDescent="0.25">
      <c r="A750" s="173"/>
      <c r="B750" s="20"/>
      <c r="C750" s="8"/>
      <c r="D750" s="8"/>
      <c r="E750" s="8"/>
      <c r="F750" s="174"/>
      <c r="G750" s="155"/>
      <c r="H750" s="155"/>
      <c r="K750" s="155"/>
    </row>
    <row r="751" spans="1:15" ht="65.25" customHeight="1" x14ac:dyDescent="0.25">
      <c r="A751" s="173"/>
      <c r="B751" s="46" t="s">
        <v>189</v>
      </c>
      <c r="C751" s="11">
        <f>SUM(C752:C756)</f>
        <v>0</v>
      </c>
      <c r="D751" s="11">
        <f t="shared" ref="D751:E751" si="179">SUM(D752:D756)</f>
        <v>0</v>
      </c>
      <c r="E751" s="11">
        <f t="shared" si="179"/>
        <v>177000</v>
      </c>
      <c r="F751" s="174"/>
      <c r="G751" s="155"/>
      <c r="H751" s="155"/>
      <c r="K751" s="155"/>
    </row>
    <row r="752" spans="1:15" ht="35.450000000000003" customHeight="1" x14ac:dyDescent="0.25">
      <c r="A752" s="173"/>
      <c r="B752" s="20"/>
      <c r="C752" s="8"/>
      <c r="D752" s="8"/>
      <c r="E752" s="8">
        <v>177000</v>
      </c>
      <c r="F752" s="150" t="s">
        <v>348</v>
      </c>
      <c r="G752" s="155"/>
      <c r="H752" s="155"/>
      <c r="K752" s="155"/>
    </row>
    <row r="753" spans="1:15" hidden="1" x14ac:dyDescent="0.25">
      <c r="A753" s="173"/>
      <c r="B753" s="20"/>
      <c r="C753" s="8"/>
      <c r="D753" s="8"/>
      <c r="E753" s="8"/>
      <c r="F753" s="174"/>
      <c r="G753" s="155"/>
      <c r="H753" s="155"/>
      <c r="K753" s="155"/>
    </row>
    <row r="754" spans="1:15" hidden="1" x14ac:dyDescent="0.25">
      <c r="A754" s="173"/>
      <c r="B754" s="20"/>
      <c r="C754" s="8"/>
      <c r="D754" s="8"/>
      <c r="E754" s="8"/>
      <c r="F754" s="174"/>
      <c r="G754" s="155"/>
      <c r="H754" s="155"/>
      <c r="K754" s="155"/>
    </row>
    <row r="755" spans="1:15" hidden="1" x14ac:dyDescent="0.25">
      <c r="A755" s="173"/>
      <c r="B755" s="46"/>
      <c r="C755" s="11"/>
      <c r="D755" s="11"/>
      <c r="E755" s="11"/>
      <c r="F755" s="174"/>
      <c r="G755" s="155"/>
      <c r="H755" s="155"/>
      <c r="K755" s="155"/>
    </row>
    <row r="756" spans="1:15" hidden="1" x14ac:dyDescent="0.25">
      <c r="A756" s="173"/>
      <c r="B756" s="65"/>
      <c r="C756" s="107"/>
      <c r="D756" s="8"/>
      <c r="E756" s="8"/>
      <c r="F756" s="174"/>
      <c r="G756" s="155"/>
      <c r="H756" s="155"/>
      <c r="K756" s="155"/>
    </row>
    <row r="757" spans="1:15" ht="31.5" hidden="1" x14ac:dyDescent="0.25">
      <c r="A757" s="173"/>
      <c r="B757" s="46" t="s">
        <v>186</v>
      </c>
      <c r="C757" s="11">
        <f>C758+C759</f>
        <v>0</v>
      </c>
      <c r="D757" s="11">
        <f t="shared" ref="D757:E757" si="180">D758+D759</f>
        <v>0</v>
      </c>
      <c r="E757" s="11">
        <f t="shared" si="180"/>
        <v>0</v>
      </c>
      <c r="F757" s="174"/>
      <c r="G757" s="155"/>
      <c r="H757" s="155"/>
      <c r="K757" s="155"/>
    </row>
    <row r="758" spans="1:15" hidden="1" x14ac:dyDescent="0.25">
      <c r="A758" s="173"/>
      <c r="B758" s="46"/>
      <c r="C758" s="107"/>
      <c r="D758" s="8"/>
      <c r="E758" s="8"/>
      <c r="F758" s="174"/>
      <c r="G758" s="155"/>
      <c r="H758" s="155"/>
      <c r="K758" s="155"/>
    </row>
    <row r="759" spans="1:15" hidden="1" x14ac:dyDescent="0.25">
      <c r="A759" s="173"/>
      <c r="B759" s="65"/>
      <c r="C759" s="107"/>
      <c r="D759" s="8"/>
      <c r="E759" s="8"/>
      <c r="F759" s="174"/>
      <c r="G759" s="155"/>
      <c r="H759" s="155"/>
      <c r="K759" s="155"/>
    </row>
    <row r="760" spans="1:15" ht="31.5" hidden="1" x14ac:dyDescent="0.25">
      <c r="A760" s="173" t="s">
        <v>237</v>
      </c>
      <c r="B760" s="102" t="s">
        <v>238</v>
      </c>
      <c r="C760" s="16">
        <f>C761+C773</f>
        <v>0</v>
      </c>
      <c r="D760" s="16">
        <f t="shared" ref="D760:E760" si="181">D761+D773</f>
        <v>0</v>
      </c>
      <c r="E760" s="16">
        <f t="shared" si="181"/>
        <v>0</v>
      </c>
      <c r="F760" s="174"/>
      <c r="G760" s="155"/>
      <c r="H760" s="155"/>
      <c r="K760" s="155"/>
    </row>
    <row r="761" spans="1:15" hidden="1" x14ac:dyDescent="0.25">
      <c r="A761" s="173"/>
      <c r="B761" s="46" t="s">
        <v>19</v>
      </c>
      <c r="C761" s="11">
        <f>SUM(C762:C772)</f>
        <v>0</v>
      </c>
      <c r="D761" s="11">
        <f t="shared" ref="D761:E761" si="182">SUM(D762:D772)</f>
        <v>0</v>
      </c>
      <c r="E761" s="11">
        <f t="shared" si="182"/>
        <v>0</v>
      </c>
      <c r="F761" s="174"/>
      <c r="G761" s="155"/>
      <c r="H761" s="155"/>
      <c r="K761" s="155"/>
    </row>
    <row r="762" spans="1:15" s="110" customFormat="1" hidden="1" x14ac:dyDescent="0.25">
      <c r="A762" s="77"/>
      <c r="B762" s="9"/>
      <c r="C762" s="107"/>
      <c r="D762" s="8"/>
      <c r="E762" s="8"/>
      <c r="F762" s="174"/>
      <c r="G762" s="166"/>
      <c r="H762" s="155"/>
      <c r="I762" s="166"/>
      <c r="J762" s="166"/>
      <c r="K762" s="155"/>
      <c r="L762" s="166"/>
      <c r="M762" s="166"/>
      <c r="N762" s="166"/>
      <c r="O762" s="166"/>
    </row>
    <row r="763" spans="1:15" s="110" customFormat="1" hidden="1" x14ac:dyDescent="0.25">
      <c r="A763" s="77"/>
      <c r="B763" s="17"/>
      <c r="C763" s="16"/>
      <c r="D763" s="8"/>
      <c r="E763" s="8"/>
      <c r="F763" s="174"/>
      <c r="G763" s="166"/>
      <c r="H763" s="155"/>
      <c r="I763" s="166"/>
      <c r="J763" s="166"/>
      <c r="K763" s="155"/>
      <c r="L763" s="166"/>
      <c r="M763" s="166"/>
      <c r="N763" s="166"/>
      <c r="O763" s="166"/>
    </row>
    <row r="764" spans="1:15" s="110" customFormat="1" hidden="1" x14ac:dyDescent="0.25">
      <c r="A764" s="77"/>
      <c r="B764" s="111"/>
      <c r="C764" s="112"/>
      <c r="D764" s="112"/>
      <c r="E764" s="112"/>
      <c r="F764" s="113"/>
      <c r="G764" s="166"/>
      <c r="H764" s="155"/>
      <c r="I764" s="166"/>
      <c r="J764" s="166"/>
      <c r="K764" s="155"/>
      <c r="L764" s="166"/>
      <c r="M764" s="166"/>
      <c r="N764" s="166"/>
      <c r="O764" s="166"/>
    </row>
    <row r="765" spans="1:15" s="110" customFormat="1" hidden="1" x14ac:dyDescent="0.25">
      <c r="A765" s="77"/>
      <c r="B765" s="111"/>
      <c r="C765" s="112"/>
      <c r="D765" s="112"/>
      <c r="E765" s="112"/>
      <c r="F765" s="113"/>
      <c r="G765" s="166"/>
      <c r="H765" s="155"/>
      <c r="I765" s="166"/>
      <c r="J765" s="166"/>
      <c r="K765" s="155"/>
      <c r="L765" s="166"/>
      <c r="M765" s="166"/>
      <c r="N765" s="166"/>
      <c r="O765" s="166"/>
    </row>
    <row r="766" spans="1:15" hidden="1" x14ac:dyDescent="0.25">
      <c r="A766" s="173"/>
      <c r="B766" s="65"/>
      <c r="C766" s="107"/>
      <c r="D766" s="8"/>
      <c r="E766" s="8"/>
      <c r="F766" s="174"/>
      <c r="G766" s="155"/>
      <c r="H766" s="155"/>
      <c r="K766" s="155"/>
    </row>
    <row r="767" spans="1:15" hidden="1" x14ac:dyDescent="0.25">
      <c r="A767" s="173"/>
      <c r="B767" s="65"/>
      <c r="C767" s="107"/>
      <c r="D767" s="8"/>
      <c r="E767" s="8"/>
      <c r="F767" s="174"/>
      <c r="G767" s="155"/>
      <c r="H767" s="155"/>
      <c r="K767" s="155"/>
    </row>
    <row r="768" spans="1:15" ht="15.6" hidden="1" customHeight="1" x14ac:dyDescent="0.25">
      <c r="A768" s="193"/>
      <c r="B768" s="192"/>
      <c r="C768" s="196"/>
      <c r="D768" s="195"/>
      <c r="E768" s="195"/>
      <c r="F768" s="194"/>
      <c r="G768" s="155"/>
      <c r="H768" s="155"/>
      <c r="K768" s="155"/>
    </row>
    <row r="769" spans="1:14" ht="15.6" hidden="1" customHeight="1" x14ac:dyDescent="0.25">
      <c r="A769" s="193"/>
      <c r="B769" s="192"/>
      <c r="C769" s="196"/>
      <c r="D769" s="195"/>
      <c r="E769" s="195"/>
      <c r="F769" s="194"/>
      <c r="G769" s="155"/>
      <c r="H769" s="155"/>
      <c r="K769" s="155"/>
    </row>
    <row r="770" spans="1:14" ht="15.6" hidden="1" customHeight="1" x14ac:dyDescent="0.25">
      <c r="A770" s="193"/>
      <c r="B770" s="192"/>
      <c r="C770" s="196"/>
      <c r="D770" s="195"/>
      <c r="E770" s="195"/>
      <c r="F770" s="194"/>
      <c r="G770" s="155"/>
      <c r="H770" s="155"/>
      <c r="K770" s="155"/>
    </row>
    <row r="771" spans="1:14" hidden="1" x14ac:dyDescent="0.25">
      <c r="A771" s="173"/>
      <c r="B771" s="65"/>
      <c r="C771" s="107"/>
      <c r="D771" s="8"/>
      <c r="E771" s="8"/>
      <c r="F771" s="174"/>
      <c r="G771" s="155"/>
      <c r="H771" s="155"/>
      <c r="K771" s="155"/>
    </row>
    <row r="772" spans="1:14" hidden="1" x14ac:dyDescent="0.25">
      <c r="A772" s="173"/>
      <c r="B772" s="65"/>
      <c r="C772" s="107"/>
      <c r="D772" s="8"/>
      <c r="E772" s="8"/>
      <c r="F772" s="174"/>
      <c r="G772" s="155"/>
      <c r="H772" s="155"/>
      <c r="K772" s="155"/>
    </row>
    <row r="773" spans="1:14" ht="31.5" hidden="1" x14ac:dyDescent="0.25">
      <c r="A773" s="173"/>
      <c r="B773" s="86" t="s">
        <v>183</v>
      </c>
      <c r="C773" s="11">
        <f>C774</f>
        <v>0</v>
      </c>
      <c r="D773" s="11">
        <f t="shared" ref="D773:E773" si="183">D774</f>
        <v>0</v>
      </c>
      <c r="E773" s="11">
        <f t="shared" si="183"/>
        <v>0</v>
      </c>
      <c r="F773" s="174"/>
      <c r="G773" s="155"/>
      <c r="H773" s="155"/>
      <c r="K773" s="155"/>
    </row>
    <row r="774" spans="1:14" ht="48.6" hidden="1" customHeight="1" x14ac:dyDescent="0.25">
      <c r="A774" s="173"/>
      <c r="B774" s="9"/>
      <c r="C774" s="107"/>
      <c r="D774" s="8"/>
      <c r="E774" s="8"/>
      <c r="F774" s="174"/>
      <c r="G774" s="155"/>
      <c r="H774" s="155"/>
      <c r="K774" s="155"/>
    </row>
    <row r="775" spans="1:14" ht="31.5" x14ac:dyDescent="0.25">
      <c r="A775" s="173" t="s">
        <v>105</v>
      </c>
      <c r="B775" s="14" t="s">
        <v>239</v>
      </c>
      <c r="C775" s="16">
        <f>C776+C785+C790</f>
        <v>0</v>
      </c>
      <c r="D775" s="16">
        <f t="shared" ref="D775:E775" si="184">D776+D785+D790</f>
        <v>688364</v>
      </c>
      <c r="E775" s="16">
        <f t="shared" si="184"/>
        <v>0</v>
      </c>
      <c r="F775" s="32"/>
      <c r="G775" s="157"/>
      <c r="H775" s="155"/>
      <c r="I775" s="167"/>
      <c r="J775" s="167"/>
      <c r="K775" s="155"/>
      <c r="L775" s="167"/>
      <c r="M775" s="165"/>
      <c r="N775" s="168"/>
    </row>
    <row r="776" spans="1:14" ht="47.25" x14ac:dyDescent="0.25">
      <c r="A776" s="173" t="s">
        <v>106</v>
      </c>
      <c r="B776" s="14" t="s">
        <v>48</v>
      </c>
      <c r="C776" s="16">
        <f>C777</f>
        <v>0</v>
      </c>
      <c r="D776" s="16">
        <f t="shared" ref="D776:E776" si="185">D777</f>
        <v>688364</v>
      </c>
      <c r="E776" s="16">
        <f t="shared" si="185"/>
        <v>0</v>
      </c>
      <c r="F776" s="30"/>
      <c r="G776" s="155"/>
      <c r="H776" s="155"/>
      <c r="K776" s="155"/>
    </row>
    <row r="777" spans="1:14" x14ac:dyDescent="0.25">
      <c r="A777" s="173"/>
      <c r="B777" s="19" t="s">
        <v>115</v>
      </c>
      <c r="C777" s="11">
        <f>SUM(C778:C784)</f>
        <v>0</v>
      </c>
      <c r="D777" s="11">
        <f t="shared" ref="D777:E777" si="186">SUM(D778:D784)</f>
        <v>688364</v>
      </c>
      <c r="E777" s="11">
        <f t="shared" si="186"/>
        <v>0</v>
      </c>
      <c r="F777" s="30"/>
      <c r="G777" s="155"/>
      <c r="H777" s="155"/>
      <c r="K777" s="155"/>
    </row>
    <row r="778" spans="1:14" ht="34.9" hidden="1" customHeight="1" x14ac:dyDescent="0.25">
      <c r="A778" s="173"/>
      <c r="B778" s="20"/>
      <c r="C778" s="11"/>
      <c r="D778" s="11"/>
      <c r="E778" s="11"/>
      <c r="F778" s="174"/>
      <c r="G778" s="155"/>
      <c r="H778" s="155"/>
      <c r="K778" s="155"/>
    </row>
    <row r="779" spans="1:14" ht="31.15" hidden="1" customHeight="1" x14ac:dyDescent="0.25">
      <c r="A779" s="173"/>
      <c r="B779" s="114"/>
      <c r="C779" s="109"/>
      <c r="D779" s="109"/>
      <c r="E779" s="109"/>
      <c r="F779" s="88"/>
      <c r="G779" s="163"/>
      <c r="H779" s="155"/>
      <c r="K779" s="155"/>
    </row>
    <row r="780" spans="1:14" ht="52.9" hidden="1" customHeight="1" x14ac:dyDescent="0.25">
      <c r="A780" s="173"/>
      <c r="B780" s="138"/>
      <c r="C780" s="3"/>
      <c r="D780" s="3"/>
      <c r="E780" s="3"/>
      <c r="F780" s="143"/>
      <c r="H780" s="155"/>
      <c r="K780" s="155"/>
    </row>
    <row r="781" spans="1:14" ht="52.9" hidden="1" customHeight="1" x14ac:dyDescent="0.25">
      <c r="A781" s="173"/>
      <c r="B781" s="138"/>
      <c r="C781" s="3"/>
      <c r="D781" s="3"/>
      <c r="E781" s="3"/>
      <c r="F781" s="143"/>
      <c r="H781" s="155"/>
      <c r="K781" s="155"/>
    </row>
    <row r="782" spans="1:14" x14ac:dyDescent="0.25">
      <c r="A782" s="173"/>
      <c r="B782" s="27" t="s">
        <v>287</v>
      </c>
      <c r="C782" s="8"/>
      <c r="D782" s="8">
        <f>18359+670005</f>
        <v>688364</v>
      </c>
      <c r="E782" s="8"/>
      <c r="F782" s="151" t="s">
        <v>381</v>
      </c>
      <c r="G782" s="163"/>
      <c r="H782" s="155"/>
      <c r="K782" s="155"/>
    </row>
    <row r="783" spans="1:14" hidden="1" x14ac:dyDescent="0.25">
      <c r="A783" s="173"/>
      <c r="B783" s="27"/>
      <c r="C783" s="8"/>
      <c r="D783" s="8"/>
      <c r="E783" s="8"/>
      <c r="F783" s="174"/>
      <c r="G783" s="155"/>
      <c r="H783" s="155"/>
      <c r="K783" s="155"/>
    </row>
    <row r="784" spans="1:14" hidden="1" x14ac:dyDescent="0.25">
      <c r="A784" s="173"/>
      <c r="B784" s="20"/>
      <c r="C784" s="11"/>
      <c r="D784" s="8"/>
      <c r="E784" s="8"/>
      <c r="F784" s="88"/>
      <c r="G784" s="155"/>
      <c r="H784" s="155"/>
      <c r="K784" s="155"/>
    </row>
    <row r="785" spans="1:11" ht="31.5" hidden="1" x14ac:dyDescent="0.25">
      <c r="A785" s="173" t="s">
        <v>120</v>
      </c>
      <c r="B785" s="14" t="s">
        <v>240</v>
      </c>
      <c r="C785" s="16">
        <f>C786</f>
        <v>0</v>
      </c>
      <c r="D785" s="16">
        <f t="shared" ref="D785:E785" si="187">D786</f>
        <v>0</v>
      </c>
      <c r="E785" s="16">
        <f t="shared" si="187"/>
        <v>0</v>
      </c>
      <c r="F785" s="174"/>
      <c r="G785" s="155"/>
      <c r="H785" s="155"/>
      <c r="K785" s="155"/>
    </row>
    <row r="786" spans="1:11" hidden="1" x14ac:dyDescent="0.25">
      <c r="A786" s="173"/>
      <c r="B786" s="19" t="s">
        <v>115</v>
      </c>
      <c r="C786" s="11">
        <f>C787+C788+C789</f>
        <v>0</v>
      </c>
      <c r="D786" s="11">
        <f t="shared" ref="D786:E786" si="188">D787+D788+D789</f>
        <v>0</v>
      </c>
      <c r="E786" s="11">
        <f t="shared" si="188"/>
        <v>0</v>
      </c>
      <c r="F786" s="30"/>
      <c r="G786" s="155"/>
      <c r="H786" s="155"/>
      <c r="K786" s="155"/>
    </row>
    <row r="787" spans="1:11" hidden="1" x14ac:dyDescent="0.25">
      <c r="A787" s="173"/>
      <c r="B787" s="26"/>
      <c r="C787" s="8"/>
      <c r="D787" s="8"/>
      <c r="E787" s="8"/>
      <c r="F787" s="30"/>
      <c r="G787" s="155"/>
      <c r="H787" s="155"/>
      <c r="K787" s="155"/>
    </row>
    <row r="788" spans="1:11" hidden="1" x14ac:dyDescent="0.25">
      <c r="A788" s="173"/>
      <c r="B788" s="20"/>
      <c r="C788" s="8"/>
      <c r="D788" s="8"/>
      <c r="E788" s="8"/>
      <c r="F788" s="30"/>
      <c r="G788" s="155"/>
      <c r="H788" s="155"/>
      <c r="K788" s="155"/>
    </row>
    <row r="789" spans="1:11" hidden="1" x14ac:dyDescent="0.25">
      <c r="A789" s="173"/>
      <c r="B789" s="115"/>
      <c r="C789" s="11"/>
      <c r="D789" s="8"/>
      <c r="E789" s="8"/>
      <c r="F789" s="30"/>
      <c r="G789" s="155"/>
      <c r="H789" s="155"/>
      <c r="K789" s="155"/>
    </row>
    <row r="790" spans="1:11" ht="80.45" hidden="1" customHeight="1" x14ac:dyDescent="0.25">
      <c r="A790" s="173" t="s">
        <v>140</v>
      </c>
      <c r="B790" s="45" t="s">
        <v>241</v>
      </c>
      <c r="C790" s="16">
        <f>C791</f>
        <v>0</v>
      </c>
      <c r="D790" s="16">
        <f t="shared" ref="D790:E790" si="189">D791</f>
        <v>0</v>
      </c>
      <c r="E790" s="16">
        <f t="shared" si="189"/>
        <v>0</v>
      </c>
      <c r="F790" s="88"/>
      <c r="G790" s="155"/>
      <c r="H790" s="155"/>
      <c r="K790" s="155"/>
    </row>
    <row r="791" spans="1:11" hidden="1" x14ac:dyDescent="0.25">
      <c r="A791" s="173"/>
      <c r="B791" s="19" t="s">
        <v>115</v>
      </c>
      <c r="C791" s="11">
        <f>SUM(C792:C794)</f>
        <v>0</v>
      </c>
      <c r="D791" s="11">
        <f t="shared" ref="D791:E791" si="190">SUM(D792:D794)</f>
        <v>0</v>
      </c>
      <c r="E791" s="11">
        <f t="shared" si="190"/>
        <v>0</v>
      </c>
      <c r="F791" s="88"/>
      <c r="G791" s="155"/>
      <c r="H791" s="155"/>
      <c r="K791" s="155"/>
    </row>
    <row r="792" spans="1:11" ht="62.45" hidden="1" customHeight="1" x14ac:dyDescent="0.25">
      <c r="A792" s="173"/>
      <c r="B792" s="114" t="s">
        <v>284</v>
      </c>
      <c r="C792" s="8"/>
      <c r="D792" s="8"/>
      <c r="E792" s="8"/>
      <c r="F792" s="174"/>
      <c r="G792" s="155"/>
      <c r="H792" s="155"/>
      <c r="K792" s="155"/>
    </row>
    <row r="793" spans="1:11" hidden="1" x14ac:dyDescent="0.25">
      <c r="A793" s="173"/>
      <c r="B793" s="20"/>
      <c r="C793" s="8"/>
      <c r="D793" s="8"/>
      <c r="E793" s="8"/>
      <c r="F793" s="174"/>
      <c r="G793" s="155"/>
      <c r="H793" s="155"/>
      <c r="K793" s="155"/>
    </row>
    <row r="794" spans="1:11" ht="3" hidden="1" customHeight="1" x14ac:dyDescent="0.25">
      <c r="A794" s="173"/>
      <c r="B794" s="20"/>
      <c r="C794" s="8"/>
      <c r="D794" s="62"/>
      <c r="E794" s="8"/>
      <c r="F794" s="174"/>
      <c r="G794" s="155"/>
      <c r="H794" s="155"/>
      <c r="K794" s="155"/>
    </row>
    <row r="795" spans="1:11" ht="31.5" x14ac:dyDescent="0.25">
      <c r="A795" s="173" t="s">
        <v>3</v>
      </c>
      <c r="B795" s="14" t="s">
        <v>242</v>
      </c>
      <c r="C795" s="16">
        <f t="shared" ref="C795:E795" si="191">C796+C814+C818+C822+C827</f>
        <v>8749100</v>
      </c>
      <c r="D795" s="16">
        <f t="shared" si="191"/>
        <v>0</v>
      </c>
      <c r="E795" s="16">
        <f t="shared" si="191"/>
        <v>1238023</v>
      </c>
      <c r="F795" s="174"/>
      <c r="G795" s="155"/>
      <c r="H795" s="155"/>
      <c r="K795" s="155"/>
    </row>
    <row r="796" spans="1:11" ht="47.25" x14ac:dyDescent="0.25">
      <c r="A796" s="173" t="s">
        <v>4</v>
      </c>
      <c r="B796" s="45" t="s">
        <v>243</v>
      </c>
      <c r="C796" s="16">
        <f t="shared" ref="C796:E796" si="192">C797+C809</f>
        <v>8749100</v>
      </c>
      <c r="D796" s="16">
        <f t="shared" si="192"/>
        <v>0</v>
      </c>
      <c r="E796" s="16">
        <f t="shared" si="192"/>
        <v>0</v>
      </c>
      <c r="F796" s="174"/>
      <c r="G796" s="155"/>
      <c r="H796" s="155"/>
      <c r="K796" s="155"/>
    </row>
    <row r="797" spans="1:11" ht="31.5" x14ac:dyDescent="0.25">
      <c r="A797" s="77"/>
      <c r="B797" s="86" t="s">
        <v>54</v>
      </c>
      <c r="C797" s="11">
        <f>SUM(C798:C808)</f>
        <v>8749100</v>
      </c>
      <c r="D797" s="11">
        <f t="shared" ref="D797:E797" si="193">SUM(D798:D808)</f>
        <v>0</v>
      </c>
      <c r="E797" s="11">
        <f t="shared" si="193"/>
        <v>0</v>
      </c>
      <c r="F797" s="174"/>
      <c r="G797" s="155"/>
      <c r="H797" s="155"/>
      <c r="K797" s="155"/>
    </row>
    <row r="798" spans="1:11" ht="47.25" x14ac:dyDescent="0.25">
      <c r="A798" s="77"/>
      <c r="B798" s="116" t="s">
        <v>281</v>
      </c>
      <c r="C798" s="8">
        <v>8749100</v>
      </c>
      <c r="D798" s="8"/>
      <c r="E798" s="8"/>
      <c r="F798" s="174" t="s">
        <v>382</v>
      </c>
      <c r="G798" s="155"/>
      <c r="H798" s="155"/>
      <c r="K798" s="155"/>
    </row>
    <row r="799" spans="1:11" ht="63" hidden="1" customHeight="1" x14ac:dyDescent="0.25">
      <c r="A799" s="77"/>
      <c r="B799" s="116"/>
      <c r="C799" s="8"/>
      <c r="D799" s="8"/>
      <c r="E799" s="8"/>
      <c r="F799" s="174"/>
      <c r="G799" s="155"/>
      <c r="H799" s="155"/>
      <c r="K799" s="155"/>
    </row>
    <row r="800" spans="1:11" hidden="1" x14ac:dyDescent="0.25">
      <c r="A800" s="77"/>
      <c r="B800" s="116"/>
      <c r="C800" s="8"/>
      <c r="D800" s="8"/>
      <c r="E800" s="8"/>
      <c r="F800" s="174"/>
      <c r="G800" s="155"/>
      <c r="H800" s="155"/>
      <c r="K800" s="155"/>
    </row>
    <row r="801" spans="1:15" ht="64.900000000000006" hidden="1" customHeight="1" x14ac:dyDescent="0.25">
      <c r="A801" s="77"/>
      <c r="B801" s="116"/>
      <c r="C801" s="8"/>
      <c r="D801" s="8"/>
      <c r="E801" s="8"/>
      <c r="F801" s="174"/>
      <c r="G801" s="155"/>
      <c r="H801" s="155"/>
      <c r="K801" s="155"/>
    </row>
    <row r="802" spans="1:15" ht="35.450000000000003" hidden="1" customHeight="1" x14ac:dyDescent="0.25">
      <c r="A802" s="77"/>
      <c r="B802" s="116"/>
      <c r="C802" s="8"/>
      <c r="D802" s="8"/>
      <c r="E802" s="8"/>
      <c r="F802" s="174"/>
      <c r="G802" s="155"/>
      <c r="H802" s="155"/>
      <c r="K802" s="155"/>
    </row>
    <row r="803" spans="1:15" ht="49.15" hidden="1" customHeight="1" x14ac:dyDescent="0.25">
      <c r="A803" s="77"/>
      <c r="B803" s="116"/>
      <c r="C803" s="8"/>
      <c r="D803" s="8"/>
      <c r="E803" s="8"/>
      <c r="F803" s="174"/>
      <c r="G803" s="155"/>
      <c r="H803" s="155"/>
      <c r="K803" s="155"/>
    </row>
    <row r="804" spans="1:15" ht="63" hidden="1" customHeight="1" x14ac:dyDescent="0.25">
      <c r="A804" s="77"/>
      <c r="B804" s="116"/>
      <c r="C804" s="8"/>
      <c r="D804" s="8"/>
      <c r="E804" s="8"/>
      <c r="F804" s="174"/>
      <c r="G804" s="155"/>
      <c r="H804" s="155"/>
      <c r="K804" s="155"/>
    </row>
    <row r="805" spans="1:15" ht="50.45" hidden="1" customHeight="1" x14ac:dyDescent="0.25">
      <c r="A805" s="77"/>
      <c r="B805" s="116"/>
      <c r="C805" s="8"/>
      <c r="D805" s="8"/>
      <c r="E805" s="8"/>
      <c r="F805" s="174"/>
      <c r="G805" s="155"/>
      <c r="H805" s="155"/>
      <c r="K805" s="155"/>
    </row>
    <row r="806" spans="1:15" ht="78.599999999999994" hidden="1" customHeight="1" x14ac:dyDescent="0.25">
      <c r="A806" s="77"/>
      <c r="B806" s="116"/>
      <c r="C806" s="8"/>
      <c r="D806" s="8"/>
      <c r="E806" s="8"/>
      <c r="F806" s="174"/>
      <c r="G806" s="155"/>
      <c r="H806" s="155"/>
      <c r="K806" s="155"/>
    </row>
    <row r="807" spans="1:15" ht="48.6" hidden="1" customHeight="1" x14ac:dyDescent="0.25">
      <c r="A807" s="77"/>
      <c r="B807" s="116"/>
      <c r="C807" s="8"/>
      <c r="D807" s="8"/>
      <c r="E807" s="8"/>
      <c r="F807" s="174"/>
      <c r="G807" s="155"/>
      <c r="H807" s="155"/>
      <c r="K807" s="155"/>
    </row>
    <row r="808" spans="1:15" ht="52.15" hidden="1" customHeight="1" x14ac:dyDescent="0.25">
      <c r="A808" s="77"/>
      <c r="B808" s="116"/>
      <c r="C808" s="8"/>
      <c r="D808" s="8"/>
      <c r="E808" s="8"/>
      <c r="F808" s="174"/>
      <c r="G808" s="155"/>
      <c r="H808" s="155"/>
      <c r="K808" s="155"/>
    </row>
    <row r="809" spans="1:15" s="177" customFormat="1" ht="31.5" hidden="1" x14ac:dyDescent="0.25">
      <c r="A809" s="117"/>
      <c r="B809" s="23" t="s">
        <v>23</v>
      </c>
      <c r="C809" s="11">
        <f>SUM(C810:C813)</f>
        <v>0</v>
      </c>
      <c r="D809" s="11">
        <f t="shared" ref="D809:E809" si="194">SUM(D810:D813)</f>
        <v>0</v>
      </c>
      <c r="E809" s="11">
        <f t="shared" si="194"/>
        <v>0</v>
      </c>
      <c r="F809" s="174"/>
      <c r="G809" s="158"/>
      <c r="H809" s="155"/>
      <c r="I809" s="159"/>
      <c r="J809" s="159"/>
      <c r="K809" s="155"/>
      <c r="L809" s="159"/>
      <c r="M809" s="159"/>
      <c r="N809" s="159"/>
      <c r="O809" s="159"/>
    </row>
    <row r="810" spans="1:15" hidden="1" x14ac:dyDescent="0.25">
      <c r="A810" s="77"/>
      <c r="B810" s="75"/>
      <c r="C810" s="8"/>
      <c r="D810" s="8"/>
      <c r="E810" s="8"/>
      <c r="F810" s="174"/>
      <c r="G810" s="155"/>
      <c r="H810" s="155"/>
      <c r="K810" s="155"/>
    </row>
    <row r="811" spans="1:15" hidden="1" x14ac:dyDescent="0.25">
      <c r="A811" s="77"/>
      <c r="B811" s="75"/>
      <c r="C811" s="8"/>
      <c r="D811" s="8"/>
      <c r="E811" s="8"/>
      <c r="F811" s="174"/>
      <c r="G811" s="155"/>
      <c r="H811" s="155"/>
      <c r="K811" s="155"/>
    </row>
    <row r="812" spans="1:15" hidden="1" x14ac:dyDescent="0.25">
      <c r="A812" s="77"/>
      <c r="B812" s="75"/>
      <c r="C812" s="8"/>
      <c r="D812" s="8"/>
      <c r="E812" s="8"/>
      <c r="F812" s="174"/>
      <c r="G812" s="155"/>
      <c r="H812" s="155"/>
      <c r="K812" s="155"/>
    </row>
    <row r="813" spans="1:15" hidden="1" x14ac:dyDescent="0.25">
      <c r="A813" s="77"/>
      <c r="B813" s="116"/>
      <c r="C813" s="8"/>
      <c r="D813" s="8"/>
      <c r="E813" s="8"/>
      <c r="F813" s="174"/>
      <c r="G813" s="155"/>
      <c r="H813" s="155"/>
      <c r="K813" s="155"/>
    </row>
    <row r="814" spans="1:15" ht="50.45" hidden="1" customHeight="1" x14ac:dyDescent="0.25">
      <c r="A814" s="173" t="s">
        <v>47</v>
      </c>
      <c r="B814" s="87" t="s">
        <v>114</v>
      </c>
      <c r="C814" s="16">
        <f>C815</f>
        <v>0</v>
      </c>
      <c r="D814" s="16">
        <f t="shared" ref="D814:E814" si="195">D815</f>
        <v>0</v>
      </c>
      <c r="E814" s="16">
        <f t="shared" si="195"/>
        <v>0</v>
      </c>
      <c r="F814" s="30"/>
      <c r="G814" s="155"/>
      <c r="H814" s="155"/>
      <c r="K814" s="155"/>
    </row>
    <row r="815" spans="1:15" ht="31.5" hidden="1" x14ac:dyDescent="0.25">
      <c r="A815" s="173"/>
      <c r="B815" s="86" t="s">
        <v>54</v>
      </c>
      <c r="C815" s="11">
        <f>C817+C821</f>
        <v>0</v>
      </c>
      <c r="D815" s="11">
        <f t="shared" ref="D815:E815" si="196">D817+D821</f>
        <v>0</v>
      </c>
      <c r="E815" s="11">
        <f t="shared" si="196"/>
        <v>0</v>
      </c>
      <c r="F815" s="29"/>
      <c r="G815" s="155"/>
      <c r="H815" s="155"/>
      <c r="K815" s="155"/>
    </row>
    <row r="816" spans="1:15" ht="48" hidden="1" customHeight="1" x14ac:dyDescent="0.25">
      <c r="A816" s="173"/>
      <c r="B816" s="27"/>
      <c r="C816" s="8"/>
      <c r="D816" s="8"/>
      <c r="E816" s="8"/>
      <c r="F816" s="29"/>
      <c r="G816" s="155"/>
      <c r="H816" s="155"/>
      <c r="K816" s="155"/>
    </row>
    <row r="817" spans="1:11" hidden="1" x14ac:dyDescent="0.25">
      <c r="A817" s="173"/>
      <c r="B817" s="27"/>
      <c r="C817" s="8"/>
      <c r="D817" s="8"/>
      <c r="E817" s="8"/>
      <c r="F817" s="174"/>
      <c r="G817" s="155"/>
      <c r="H817" s="155"/>
      <c r="K817" s="155"/>
    </row>
    <row r="818" spans="1:11" ht="128.25" hidden="1" customHeight="1" x14ac:dyDescent="0.25">
      <c r="A818" s="173" t="s">
        <v>51</v>
      </c>
      <c r="B818" s="87"/>
      <c r="C818" s="16"/>
      <c r="D818" s="16"/>
      <c r="E818" s="16"/>
      <c r="F818" s="30"/>
      <c r="G818" s="155"/>
      <c r="H818" s="155"/>
      <c r="K818" s="155"/>
    </row>
    <row r="819" spans="1:11" hidden="1" x14ac:dyDescent="0.25">
      <c r="A819" s="173"/>
      <c r="B819" s="46"/>
      <c r="C819" s="11"/>
      <c r="D819" s="11"/>
      <c r="E819" s="11"/>
      <c r="F819" s="30"/>
      <c r="G819" s="155"/>
      <c r="H819" s="155"/>
      <c r="K819" s="155"/>
    </row>
    <row r="820" spans="1:11" hidden="1" x14ac:dyDescent="0.25">
      <c r="A820" s="173"/>
      <c r="B820" s="118"/>
      <c r="C820" s="8"/>
      <c r="D820" s="8"/>
      <c r="E820" s="8"/>
      <c r="F820" s="30"/>
      <c r="G820" s="155"/>
      <c r="H820" s="155"/>
      <c r="K820" s="155"/>
    </row>
    <row r="821" spans="1:11" hidden="1" x14ac:dyDescent="0.25">
      <c r="A821" s="173"/>
      <c r="B821" s="118"/>
      <c r="C821" s="8"/>
      <c r="D821" s="8"/>
      <c r="E821" s="8"/>
      <c r="F821" s="174"/>
      <c r="G821" s="180"/>
      <c r="H821" s="155"/>
      <c r="K821" s="155"/>
    </row>
    <row r="822" spans="1:11" ht="48.6" customHeight="1" x14ac:dyDescent="0.25">
      <c r="A822" s="173" t="s">
        <v>5</v>
      </c>
      <c r="B822" s="45" t="s">
        <v>6</v>
      </c>
      <c r="C822" s="16">
        <f>C823</f>
        <v>0</v>
      </c>
      <c r="D822" s="16">
        <f t="shared" ref="D822:E822" si="197">D823</f>
        <v>0</v>
      </c>
      <c r="E822" s="16">
        <f t="shared" si="197"/>
        <v>1238023</v>
      </c>
      <c r="F822" s="30"/>
      <c r="G822" s="155"/>
      <c r="H822" s="155"/>
      <c r="K822" s="155"/>
    </row>
    <row r="823" spans="1:11" x14ac:dyDescent="0.25">
      <c r="A823" s="173"/>
      <c r="B823" s="46" t="s">
        <v>53</v>
      </c>
      <c r="C823" s="11">
        <f>C824+C825+C826</f>
        <v>0</v>
      </c>
      <c r="D823" s="11">
        <f t="shared" ref="D823:E823" si="198">D824+D825+D826</f>
        <v>0</v>
      </c>
      <c r="E823" s="11">
        <f t="shared" si="198"/>
        <v>1238023</v>
      </c>
      <c r="F823" s="30"/>
      <c r="G823" s="155"/>
      <c r="H823" s="155"/>
      <c r="K823" s="155"/>
    </row>
    <row r="824" spans="1:11" ht="50.45" customHeight="1" x14ac:dyDescent="0.25">
      <c r="A824" s="77"/>
      <c r="B824" s="58" t="s">
        <v>283</v>
      </c>
      <c r="C824" s="8"/>
      <c r="D824" s="8"/>
      <c r="E824" s="8">
        <v>1238023</v>
      </c>
      <c r="F824" s="174" t="s">
        <v>392</v>
      </c>
      <c r="G824" s="155"/>
      <c r="H824" s="155"/>
      <c r="K824" s="155"/>
    </row>
    <row r="825" spans="1:11" hidden="1" x14ac:dyDescent="0.25">
      <c r="A825" s="77"/>
      <c r="B825" s="58"/>
      <c r="C825" s="8"/>
      <c r="D825" s="8"/>
      <c r="E825" s="8"/>
      <c r="F825" s="174"/>
      <c r="G825" s="155"/>
      <c r="H825" s="155"/>
      <c r="K825" s="155"/>
    </row>
    <row r="826" spans="1:11" hidden="1" x14ac:dyDescent="0.25">
      <c r="A826" s="77"/>
      <c r="B826" s="58"/>
      <c r="C826" s="8"/>
      <c r="D826" s="8"/>
      <c r="E826" s="8"/>
      <c r="F826" s="174"/>
      <c r="G826" s="155"/>
      <c r="H826" s="155"/>
      <c r="K826" s="155"/>
    </row>
    <row r="827" spans="1:11" ht="63" hidden="1" x14ac:dyDescent="0.25">
      <c r="A827" s="173" t="s">
        <v>245</v>
      </c>
      <c r="B827" s="45" t="s">
        <v>244</v>
      </c>
      <c r="C827" s="16">
        <f>C828+C832</f>
        <v>0</v>
      </c>
      <c r="D827" s="16">
        <f t="shared" ref="D827:E827" si="199">D828+D832</f>
        <v>0</v>
      </c>
      <c r="E827" s="16">
        <f t="shared" si="199"/>
        <v>0</v>
      </c>
      <c r="F827" s="90"/>
      <c r="G827" s="155"/>
      <c r="H827" s="155"/>
      <c r="K827" s="155"/>
    </row>
    <row r="828" spans="1:11" ht="31.5" hidden="1" x14ac:dyDescent="0.25">
      <c r="A828" s="173"/>
      <c r="B828" s="86" t="s">
        <v>54</v>
      </c>
      <c r="C828" s="11">
        <f>C831+C830+C829</f>
        <v>0</v>
      </c>
      <c r="D828" s="11">
        <f t="shared" ref="D828:E828" si="200">D831+D830+D829</f>
        <v>0</v>
      </c>
      <c r="E828" s="11">
        <f t="shared" si="200"/>
        <v>0</v>
      </c>
      <c r="F828" s="30"/>
      <c r="G828" s="155"/>
      <c r="H828" s="155"/>
      <c r="K828" s="155"/>
    </row>
    <row r="829" spans="1:11" hidden="1" x14ac:dyDescent="0.25">
      <c r="A829" s="173"/>
      <c r="B829" s="27"/>
      <c r="C829" s="8"/>
      <c r="D829" s="8"/>
      <c r="E829" s="8"/>
      <c r="F829" s="30"/>
      <c r="G829" s="155"/>
      <c r="H829" s="155"/>
      <c r="K829" s="155"/>
    </row>
    <row r="830" spans="1:11" hidden="1" x14ac:dyDescent="0.25">
      <c r="A830" s="173"/>
      <c r="B830" s="27"/>
      <c r="C830" s="8"/>
      <c r="D830" s="8"/>
      <c r="E830" s="8"/>
      <c r="F830" s="30"/>
      <c r="G830" s="155"/>
      <c r="H830" s="155"/>
      <c r="K830" s="155"/>
    </row>
    <row r="831" spans="1:11" hidden="1" x14ac:dyDescent="0.25">
      <c r="A831" s="173"/>
      <c r="B831" s="27"/>
      <c r="C831" s="8"/>
      <c r="D831" s="8"/>
      <c r="E831" s="8"/>
      <c r="F831" s="30"/>
      <c r="G831" s="155"/>
      <c r="H831" s="155"/>
      <c r="K831" s="155"/>
    </row>
    <row r="832" spans="1:11" hidden="1" x14ac:dyDescent="0.25">
      <c r="A832" s="173"/>
      <c r="B832" s="19" t="s">
        <v>52</v>
      </c>
      <c r="C832" s="8">
        <f>C833</f>
        <v>0</v>
      </c>
      <c r="D832" s="8">
        <f t="shared" ref="D832" si="201">D833</f>
        <v>0</v>
      </c>
      <c r="E832" s="8">
        <f>E833</f>
        <v>0</v>
      </c>
      <c r="F832" s="30"/>
      <c r="G832" s="155"/>
      <c r="H832" s="155"/>
      <c r="K832" s="155"/>
    </row>
    <row r="833" spans="1:15" hidden="1" x14ac:dyDescent="0.25">
      <c r="A833" s="173"/>
      <c r="B833" s="9"/>
      <c r="C833" s="8"/>
      <c r="D833" s="11"/>
      <c r="E833" s="11"/>
      <c r="F833" s="30"/>
      <c r="G833" s="155"/>
      <c r="H833" s="155"/>
      <c r="K833" s="155"/>
    </row>
    <row r="834" spans="1:15" ht="33.6" hidden="1" customHeight="1" x14ac:dyDescent="0.25">
      <c r="A834" s="173" t="s">
        <v>131</v>
      </c>
      <c r="B834" s="18" t="s">
        <v>128</v>
      </c>
      <c r="C834" s="16">
        <f>C835+C840</f>
        <v>0</v>
      </c>
      <c r="D834" s="16">
        <f t="shared" ref="D834:E834" si="202">D835+D840</f>
        <v>0</v>
      </c>
      <c r="E834" s="16">
        <f t="shared" si="202"/>
        <v>0</v>
      </c>
      <c r="F834" s="30"/>
      <c r="G834" s="155"/>
      <c r="H834" s="155"/>
      <c r="K834" s="155"/>
    </row>
    <row r="835" spans="1:15" ht="47.25" hidden="1" x14ac:dyDescent="0.25">
      <c r="A835" s="173" t="s">
        <v>129</v>
      </c>
      <c r="B835" s="18" t="s">
        <v>130</v>
      </c>
      <c r="C835" s="16">
        <f>C836</f>
        <v>0</v>
      </c>
      <c r="D835" s="16">
        <f t="shared" ref="D835:E835" si="203">D836</f>
        <v>0</v>
      </c>
      <c r="E835" s="16">
        <f t="shared" si="203"/>
        <v>0</v>
      </c>
      <c r="F835" s="30"/>
      <c r="G835" s="155"/>
      <c r="H835" s="155"/>
      <c r="K835" s="155"/>
    </row>
    <row r="836" spans="1:15" hidden="1" x14ac:dyDescent="0.25">
      <c r="A836" s="173"/>
      <c r="B836" s="12" t="s">
        <v>139</v>
      </c>
      <c r="C836" s="8">
        <f>C837+C838+C839</f>
        <v>0</v>
      </c>
      <c r="D836" s="8">
        <f t="shared" ref="D836:E836" si="204">D837+D838+D839</f>
        <v>0</v>
      </c>
      <c r="E836" s="8">
        <f t="shared" si="204"/>
        <v>0</v>
      </c>
      <c r="F836" s="30"/>
      <c r="G836" s="155"/>
      <c r="H836" s="155"/>
      <c r="K836" s="155"/>
    </row>
    <row r="837" spans="1:15" ht="49.9" hidden="1" customHeight="1" x14ac:dyDescent="0.25">
      <c r="A837" s="173"/>
      <c r="B837" s="27"/>
      <c r="C837" s="8"/>
      <c r="D837" s="8"/>
      <c r="E837" s="8"/>
      <c r="F837" s="174"/>
      <c r="G837" s="155"/>
      <c r="H837" s="155"/>
      <c r="K837" s="155"/>
    </row>
    <row r="838" spans="1:15" hidden="1" x14ac:dyDescent="0.25">
      <c r="A838" s="173"/>
      <c r="B838" s="27"/>
      <c r="C838" s="8"/>
      <c r="D838" s="8"/>
      <c r="E838" s="8"/>
      <c r="F838" s="30"/>
      <c r="G838" s="155"/>
      <c r="H838" s="155"/>
      <c r="K838" s="155"/>
    </row>
    <row r="839" spans="1:15" hidden="1" x14ac:dyDescent="0.25">
      <c r="A839" s="173"/>
      <c r="B839" s="9"/>
      <c r="C839" s="8"/>
      <c r="D839" s="8"/>
      <c r="E839" s="11"/>
      <c r="F839" s="174"/>
      <c r="G839" s="155"/>
      <c r="H839" s="155"/>
      <c r="K839" s="155"/>
    </row>
    <row r="840" spans="1:15" s="178" customFormat="1" ht="49.5" hidden="1" customHeight="1" x14ac:dyDescent="0.25">
      <c r="A840" s="173" t="s">
        <v>173</v>
      </c>
      <c r="B840" s="18" t="s">
        <v>187</v>
      </c>
      <c r="C840" s="16">
        <f>C841</f>
        <v>0</v>
      </c>
      <c r="D840" s="16">
        <f t="shared" ref="D840:E841" si="205">D841</f>
        <v>0</v>
      </c>
      <c r="E840" s="16">
        <f t="shared" si="205"/>
        <v>0</v>
      </c>
      <c r="F840" s="174"/>
      <c r="G840" s="169"/>
      <c r="H840" s="155"/>
      <c r="I840" s="161"/>
      <c r="J840" s="161"/>
      <c r="K840" s="155"/>
      <c r="L840" s="161"/>
      <c r="M840" s="161"/>
      <c r="N840" s="161"/>
      <c r="O840" s="161"/>
    </row>
    <row r="841" spans="1:15" hidden="1" x14ac:dyDescent="0.25">
      <c r="A841" s="173"/>
      <c r="B841" s="12" t="s">
        <v>139</v>
      </c>
      <c r="C841" s="8">
        <f>C842</f>
        <v>0</v>
      </c>
      <c r="D841" s="8">
        <f t="shared" si="205"/>
        <v>0</v>
      </c>
      <c r="E841" s="8">
        <f t="shared" si="205"/>
        <v>0</v>
      </c>
      <c r="F841" s="174"/>
      <c r="G841" s="155"/>
      <c r="H841" s="155"/>
      <c r="K841" s="155"/>
    </row>
    <row r="842" spans="1:15" hidden="1" x14ac:dyDescent="0.25">
      <c r="A842" s="173"/>
      <c r="B842" s="9"/>
      <c r="C842" s="8"/>
      <c r="D842" s="8"/>
      <c r="E842" s="11"/>
      <c r="F842" s="174"/>
      <c r="G842" s="155"/>
      <c r="H842" s="155"/>
      <c r="K842" s="155"/>
    </row>
    <row r="843" spans="1:15" ht="47.25" hidden="1" x14ac:dyDescent="0.25">
      <c r="A843" s="173" t="s">
        <v>156</v>
      </c>
      <c r="B843" s="18" t="s">
        <v>246</v>
      </c>
      <c r="C843" s="16">
        <f>C844+C853</f>
        <v>0</v>
      </c>
      <c r="D843" s="16">
        <f t="shared" ref="D843:E843" si="206">D844+D853</f>
        <v>0</v>
      </c>
      <c r="E843" s="16">
        <f t="shared" si="206"/>
        <v>0</v>
      </c>
      <c r="F843" s="30"/>
      <c r="G843" s="155"/>
      <c r="H843" s="155"/>
      <c r="K843" s="155"/>
    </row>
    <row r="844" spans="1:15" ht="47.45" hidden="1" customHeight="1" x14ac:dyDescent="0.25">
      <c r="A844" s="173" t="s">
        <v>157</v>
      </c>
      <c r="B844" s="18" t="s">
        <v>158</v>
      </c>
      <c r="C844" s="16">
        <f>C845</f>
        <v>0</v>
      </c>
      <c r="D844" s="16">
        <f t="shared" ref="D844:E844" si="207">D845</f>
        <v>0</v>
      </c>
      <c r="E844" s="16">
        <f t="shared" si="207"/>
        <v>0</v>
      </c>
      <c r="F844" s="30"/>
      <c r="G844" s="155"/>
      <c r="H844" s="155"/>
      <c r="K844" s="155"/>
    </row>
    <row r="845" spans="1:15" ht="31.5" hidden="1" x14ac:dyDescent="0.25">
      <c r="A845" s="173"/>
      <c r="B845" s="27" t="s">
        <v>264</v>
      </c>
      <c r="C845" s="11">
        <f>SUM(C846:C852)</f>
        <v>0</v>
      </c>
      <c r="D845" s="11">
        <f t="shared" ref="D845:E845" si="208">SUM(D846:D852)</f>
        <v>0</v>
      </c>
      <c r="E845" s="11">
        <f t="shared" si="208"/>
        <v>0</v>
      </c>
      <c r="F845" s="30"/>
      <c r="G845" s="155"/>
      <c r="H845" s="155"/>
      <c r="K845" s="155"/>
    </row>
    <row r="846" spans="1:15" ht="34.9" hidden="1" customHeight="1" x14ac:dyDescent="0.25">
      <c r="A846" s="173"/>
      <c r="B846" s="27"/>
      <c r="C846" s="8"/>
      <c r="D846" s="8"/>
      <c r="E846" s="11"/>
      <c r="F846" s="174"/>
      <c r="G846" s="155"/>
      <c r="H846" s="155"/>
      <c r="K846" s="155"/>
    </row>
    <row r="847" spans="1:15" ht="52.15" hidden="1" customHeight="1" x14ac:dyDescent="0.25">
      <c r="A847" s="173"/>
      <c r="B847" s="27"/>
      <c r="C847" s="8"/>
      <c r="D847" s="8"/>
      <c r="E847" s="11"/>
      <c r="F847" s="174"/>
      <c r="G847" s="155"/>
      <c r="H847" s="155"/>
      <c r="K847" s="155"/>
    </row>
    <row r="848" spans="1:15" ht="52.15" hidden="1" customHeight="1" x14ac:dyDescent="0.25">
      <c r="A848" s="173"/>
      <c r="B848" s="27"/>
      <c r="C848" s="8"/>
      <c r="D848" s="8"/>
      <c r="E848" s="11"/>
      <c r="F848" s="174"/>
      <c r="G848" s="155"/>
      <c r="H848" s="155"/>
      <c r="K848" s="155"/>
    </row>
    <row r="849" spans="1:11" hidden="1" x14ac:dyDescent="0.25">
      <c r="A849" s="173"/>
      <c r="B849" s="27"/>
      <c r="C849" s="8"/>
      <c r="D849" s="11"/>
      <c r="E849" s="11"/>
      <c r="F849" s="142"/>
      <c r="G849" s="155"/>
      <c r="H849" s="155"/>
      <c r="K849" s="155"/>
    </row>
    <row r="850" spans="1:11" hidden="1" x14ac:dyDescent="0.25">
      <c r="A850" s="173"/>
      <c r="B850" s="27"/>
      <c r="C850" s="8"/>
      <c r="D850" s="11"/>
      <c r="E850" s="11"/>
      <c r="F850" s="142"/>
      <c r="G850" s="155"/>
      <c r="H850" s="155"/>
      <c r="K850" s="155"/>
    </row>
    <row r="851" spans="1:11" hidden="1" x14ac:dyDescent="0.25">
      <c r="A851" s="173"/>
      <c r="B851" s="27"/>
      <c r="C851" s="8"/>
      <c r="D851" s="11"/>
      <c r="E851" s="11"/>
      <c r="F851" s="142"/>
      <c r="G851" s="155"/>
      <c r="H851" s="155"/>
      <c r="K851" s="155"/>
    </row>
    <row r="852" spans="1:11" hidden="1" x14ac:dyDescent="0.25">
      <c r="A852" s="173"/>
      <c r="B852" s="27"/>
      <c r="C852" s="8"/>
      <c r="D852" s="11"/>
      <c r="E852" s="11"/>
      <c r="F852" s="142"/>
      <c r="G852" s="155"/>
      <c r="H852" s="155"/>
      <c r="K852" s="155"/>
    </row>
    <row r="853" spans="1:11" ht="47.25" hidden="1" x14ac:dyDescent="0.25">
      <c r="A853" s="173" t="s">
        <v>159</v>
      </c>
      <c r="B853" s="18" t="s">
        <v>69</v>
      </c>
      <c r="C853" s="16">
        <f>C854</f>
        <v>0</v>
      </c>
      <c r="D853" s="16">
        <f t="shared" ref="D853:E853" si="209">D854</f>
        <v>0</v>
      </c>
      <c r="E853" s="16">
        <f t="shared" si="209"/>
        <v>0</v>
      </c>
      <c r="F853" s="30"/>
      <c r="G853" s="155"/>
      <c r="H853" s="155"/>
      <c r="K853" s="155"/>
    </row>
    <row r="854" spans="1:11" ht="31.5" hidden="1" x14ac:dyDescent="0.25">
      <c r="A854" s="173"/>
      <c r="B854" s="27" t="s">
        <v>264</v>
      </c>
      <c r="C854" s="11">
        <f>SUM(C855:C856)</f>
        <v>0</v>
      </c>
      <c r="D854" s="11">
        <f t="shared" ref="D854:E854" si="210">SUM(D855:D856)</f>
        <v>0</v>
      </c>
      <c r="E854" s="11">
        <f t="shared" si="210"/>
        <v>0</v>
      </c>
      <c r="F854" s="30"/>
      <c r="G854" s="155"/>
      <c r="H854" s="155"/>
      <c r="K854" s="155"/>
    </row>
    <row r="855" spans="1:11" hidden="1" x14ac:dyDescent="0.25">
      <c r="A855" s="173"/>
      <c r="B855" s="27"/>
      <c r="C855" s="8"/>
      <c r="D855" s="8"/>
      <c r="E855" s="11"/>
      <c r="F855" s="30"/>
      <c r="G855" s="155"/>
      <c r="H855" s="155"/>
      <c r="K855" s="155"/>
    </row>
    <row r="856" spans="1:11" hidden="1" x14ac:dyDescent="0.25">
      <c r="A856" s="173"/>
      <c r="B856" s="27"/>
      <c r="C856" s="8"/>
      <c r="D856" s="11"/>
      <c r="E856" s="11"/>
      <c r="F856" s="30"/>
      <c r="G856" s="155"/>
      <c r="H856" s="155"/>
      <c r="K856" s="155"/>
    </row>
    <row r="857" spans="1:11" ht="49.15" customHeight="1" x14ac:dyDescent="0.25">
      <c r="A857" s="173" t="s">
        <v>160</v>
      </c>
      <c r="B857" s="18" t="s">
        <v>161</v>
      </c>
      <c r="C857" s="16">
        <f>C858</f>
        <v>0</v>
      </c>
      <c r="D857" s="16">
        <f t="shared" ref="D857:D858" si="211">D858</f>
        <v>0</v>
      </c>
      <c r="E857" s="16">
        <f>E858</f>
        <v>168634</v>
      </c>
      <c r="F857" s="174"/>
      <c r="G857" s="155"/>
      <c r="H857" s="155"/>
      <c r="K857" s="155"/>
    </row>
    <row r="858" spans="1:11" ht="47.25" x14ac:dyDescent="0.25">
      <c r="A858" s="173" t="s">
        <v>162</v>
      </c>
      <c r="B858" s="18" t="s">
        <v>63</v>
      </c>
      <c r="C858" s="16">
        <f>C859</f>
        <v>0</v>
      </c>
      <c r="D858" s="16">
        <f t="shared" si="211"/>
        <v>0</v>
      </c>
      <c r="E858" s="16">
        <f>E859</f>
        <v>168634</v>
      </c>
      <c r="F858" s="174"/>
      <c r="G858" s="155"/>
      <c r="H858" s="155"/>
      <c r="K858" s="155"/>
    </row>
    <row r="859" spans="1:11" x14ac:dyDescent="0.25">
      <c r="A859" s="173"/>
      <c r="B859" s="12" t="s">
        <v>55</v>
      </c>
      <c r="C859" s="11">
        <f>C860+C863</f>
        <v>0</v>
      </c>
      <c r="D859" s="11">
        <f t="shared" ref="D859:E859" si="212">D860+D863</f>
        <v>0</v>
      </c>
      <c r="E859" s="11">
        <f t="shared" si="212"/>
        <v>168634</v>
      </c>
      <c r="F859" s="174"/>
      <c r="G859" s="155"/>
      <c r="H859" s="155"/>
      <c r="K859" s="155"/>
    </row>
    <row r="860" spans="1:11" ht="33" customHeight="1" x14ac:dyDescent="0.25">
      <c r="A860" s="173"/>
      <c r="B860" s="9"/>
      <c r="C860" s="8"/>
      <c r="D860" s="8"/>
      <c r="E860" s="8">
        <f>121634+47000</f>
        <v>168634</v>
      </c>
      <c r="F860" s="150" t="s">
        <v>348</v>
      </c>
      <c r="G860" s="156"/>
      <c r="H860" s="155"/>
      <c r="K860" s="155"/>
    </row>
    <row r="861" spans="1:11" hidden="1" x14ac:dyDescent="0.25">
      <c r="A861" s="173"/>
      <c r="B861" s="9"/>
      <c r="C861" s="8"/>
      <c r="D861" s="8"/>
      <c r="E861" s="11"/>
      <c r="F861" s="174"/>
      <c r="G861" s="155"/>
      <c r="H861" s="155"/>
      <c r="K861" s="155"/>
    </row>
    <row r="862" spans="1:11" hidden="1" x14ac:dyDescent="0.25">
      <c r="A862" s="173"/>
      <c r="B862" s="9"/>
      <c r="C862" s="8"/>
      <c r="D862" s="8"/>
      <c r="E862" s="11"/>
      <c r="F862" s="174"/>
      <c r="G862" s="155"/>
      <c r="H862" s="155"/>
      <c r="K862" s="155"/>
    </row>
    <row r="863" spans="1:11" hidden="1" x14ac:dyDescent="0.25">
      <c r="A863" s="173"/>
      <c r="B863" s="9"/>
      <c r="C863" s="8"/>
      <c r="D863" s="8"/>
      <c r="E863" s="8"/>
      <c r="F863" s="174"/>
      <c r="G863" s="155"/>
      <c r="H863" s="155"/>
      <c r="K863" s="155"/>
    </row>
    <row r="864" spans="1:11" ht="64.150000000000006" customHeight="1" x14ac:dyDescent="0.25">
      <c r="A864" s="173" t="s">
        <v>7</v>
      </c>
      <c r="B864" s="45" t="s">
        <v>8</v>
      </c>
      <c r="C864" s="16">
        <f>C865+C868+C871+C874</f>
        <v>0</v>
      </c>
      <c r="D864" s="16">
        <f t="shared" ref="D864:E864" si="213">D865+D868+D871+D874</f>
        <v>0</v>
      </c>
      <c r="E864" s="16">
        <f t="shared" si="213"/>
        <v>21536414</v>
      </c>
      <c r="F864" s="174"/>
      <c r="G864" s="155"/>
      <c r="H864" s="155"/>
      <c r="K864" s="155"/>
    </row>
    <row r="865" spans="1:15" ht="47.25" hidden="1" x14ac:dyDescent="0.25">
      <c r="A865" s="173" t="s">
        <v>133</v>
      </c>
      <c r="B865" s="119" t="s">
        <v>132</v>
      </c>
      <c r="C865" s="16">
        <f>C866</f>
        <v>0</v>
      </c>
      <c r="D865" s="16">
        <f t="shared" ref="D865:E866" si="214">D866</f>
        <v>0</v>
      </c>
      <c r="E865" s="16">
        <f t="shared" si="214"/>
        <v>0</v>
      </c>
      <c r="F865" s="30"/>
      <c r="G865" s="155"/>
      <c r="H865" s="155"/>
      <c r="K865" s="155"/>
    </row>
    <row r="866" spans="1:15" hidden="1" x14ac:dyDescent="0.25">
      <c r="A866" s="173"/>
      <c r="B866" s="46" t="s">
        <v>22</v>
      </c>
      <c r="C866" s="11">
        <f>C867</f>
        <v>0</v>
      </c>
      <c r="D866" s="11">
        <f t="shared" si="214"/>
        <v>0</v>
      </c>
      <c r="E866" s="11">
        <f t="shared" si="214"/>
        <v>0</v>
      </c>
      <c r="F866" s="30"/>
      <c r="G866" s="155"/>
      <c r="H866" s="155"/>
      <c r="K866" s="155"/>
    </row>
    <row r="867" spans="1:15" ht="22.9" hidden="1" customHeight="1" x14ac:dyDescent="0.25">
      <c r="A867" s="173"/>
      <c r="B867" s="46"/>
      <c r="C867" s="11"/>
      <c r="D867" s="8"/>
      <c r="E867" s="8"/>
      <c r="F867" s="174"/>
      <c r="G867" s="155"/>
      <c r="H867" s="155"/>
      <c r="K867" s="155"/>
    </row>
    <row r="868" spans="1:15" ht="79.900000000000006" hidden="1" customHeight="1" x14ac:dyDescent="0.25">
      <c r="A868" s="173" t="s">
        <v>62</v>
      </c>
      <c r="B868" s="45" t="s">
        <v>170</v>
      </c>
      <c r="C868" s="16">
        <f>C869</f>
        <v>0</v>
      </c>
      <c r="D868" s="16">
        <f t="shared" ref="D868:E869" si="215">D869</f>
        <v>0</v>
      </c>
      <c r="E868" s="16">
        <f t="shared" si="215"/>
        <v>0</v>
      </c>
      <c r="F868" s="174"/>
      <c r="G868" s="155"/>
      <c r="H868" s="155"/>
      <c r="K868" s="155"/>
    </row>
    <row r="869" spans="1:15" hidden="1" x14ac:dyDescent="0.25">
      <c r="A869" s="173"/>
      <c r="B869" s="46" t="s">
        <v>22</v>
      </c>
      <c r="C869" s="11">
        <f>C870</f>
        <v>0</v>
      </c>
      <c r="D869" s="11">
        <f t="shared" si="215"/>
        <v>0</v>
      </c>
      <c r="E869" s="11">
        <f t="shared" si="215"/>
        <v>0</v>
      </c>
      <c r="F869" s="174"/>
      <c r="G869" s="155"/>
      <c r="H869" s="155"/>
      <c r="K869" s="155"/>
    </row>
    <row r="870" spans="1:15" ht="37.15" hidden="1" customHeight="1" x14ac:dyDescent="0.25">
      <c r="A870" s="173"/>
      <c r="B870" s="144"/>
      <c r="C870" s="3"/>
      <c r="D870" s="1"/>
      <c r="E870" s="1"/>
      <c r="F870" s="143"/>
      <c r="G870" s="155"/>
      <c r="H870" s="155"/>
      <c r="K870" s="155"/>
    </row>
    <row r="871" spans="1:15" ht="32.450000000000003" customHeight="1" x14ac:dyDescent="0.25">
      <c r="A871" s="173" t="s">
        <v>113</v>
      </c>
      <c r="B871" s="45" t="s">
        <v>171</v>
      </c>
      <c r="C871" s="16">
        <f>C872</f>
        <v>0</v>
      </c>
      <c r="D871" s="16">
        <f t="shared" ref="D871:E872" si="216">D872</f>
        <v>0</v>
      </c>
      <c r="E871" s="16">
        <f t="shared" si="216"/>
        <v>20809397</v>
      </c>
      <c r="F871" s="174"/>
      <c r="G871" s="155"/>
      <c r="H871" s="155"/>
      <c r="K871" s="155"/>
    </row>
    <row r="872" spans="1:15" ht="30.75" customHeight="1" x14ac:dyDescent="0.25">
      <c r="A872" s="173"/>
      <c r="B872" s="46" t="s">
        <v>22</v>
      </c>
      <c r="C872" s="11">
        <f>C873</f>
        <v>0</v>
      </c>
      <c r="D872" s="11">
        <f t="shared" si="216"/>
        <v>0</v>
      </c>
      <c r="E872" s="11">
        <f t="shared" si="216"/>
        <v>20809397</v>
      </c>
      <c r="F872" s="174"/>
      <c r="G872" s="155"/>
      <c r="H872" s="155"/>
      <c r="K872" s="155"/>
    </row>
    <row r="873" spans="1:15" ht="55.5" customHeight="1" x14ac:dyDescent="0.25">
      <c r="A873" s="91"/>
      <c r="B873" s="20"/>
      <c r="C873" s="8">
        <v>0</v>
      </c>
      <c r="D873" s="8">
        <v>0</v>
      </c>
      <c r="E873" s="8">
        <v>20809397</v>
      </c>
      <c r="F873" s="174" t="s">
        <v>422</v>
      </c>
      <c r="G873" s="155"/>
      <c r="H873" s="155"/>
      <c r="K873" s="164"/>
    </row>
    <row r="874" spans="1:15" s="178" customFormat="1" ht="48.75" customHeight="1" x14ac:dyDescent="0.25">
      <c r="A874" s="173" t="s">
        <v>142</v>
      </c>
      <c r="B874" s="45" t="s">
        <v>172</v>
      </c>
      <c r="C874" s="16">
        <f>C875+C881</f>
        <v>0</v>
      </c>
      <c r="D874" s="16">
        <f t="shared" ref="D874:E874" si="217">D875+D881</f>
        <v>0</v>
      </c>
      <c r="E874" s="16">
        <f t="shared" si="217"/>
        <v>727017</v>
      </c>
      <c r="F874" s="30"/>
      <c r="G874" s="169"/>
      <c r="H874" s="155"/>
      <c r="I874" s="161"/>
      <c r="J874" s="161"/>
      <c r="K874" s="155"/>
      <c r="L874" s="161"/>
      <c r="M874" s="161"/>
      <c r="N874" s="161"/>
      <c r="O874" s="161"/>
    </row>
    <row r="875" spans="1:15" s="177" customFormat="1" x14ac:dyDescent="0.25">
      <c r="A875" s="63"/>
      <c r="B875" s="46" t="s">
        <v>22</v>
      </c>
      <c r="C875" s="11">
        <f>C876+C877+C878+C879</f>
        <v>0</v>
      </c>
      <c r="D875" s="11">
        <f t="shared" ref="D875:E875" si="218">D876+D877+D878+D879</f>
        <v>0</v>
      </c>
      <c r="E875" s="11">
        <f t="shared" si="218"/>
        <v>652017</v>
      </c>
      <c r="F875" s="73"/>
      <c r="G875" s="158"/>
      <c r="H875" s="155"/>
      <c r="I875" s="159"/>
      <c r="J875" s="159"/>
      <c r="K875" s="155"/>
      <c r="L875" s="159"/>
      <c r="M875" s="159"/>
      <c r="N875" s="159"/>
      <c r="O875" s="159"/>
    </row>
    <row r="876" spans="1:15" ht="34.15" hidden="1" customHeight="1" x14ac:dyDescent="0.25">
      <c r="A876" s="173"/>
      <c r="B876" s="46"/>
      <c r="C876" s="11"/>
      <c r="D876" s="11"/>
      <c r="E876" s="11"/>
      <c r="F876" s="174"/>
      <c r="G876" s="155"/>
      <c r="H876" s="155"/>
      <c r="K876" s="155"/>
    </row>
    <row r="877" spans="1:15" ht="34.15" hidden="1" customHeight="1" x14ac:dyDescent="0.25">
      <c r="A877" s="173"/>
      <c r="B877" s="46"/>
      <c r="C877" s="11"/>
      <c r="D877" s="11"/>
      <c r="E877" s="11"/>
      <c r="F877" s="174"/>
      <c r="G877" s="155"/>
      <c r="H877" s="155"/>
      <c r="K877" s="155"/>
    </row>
    <row r="878" spans="1:15" ht="35.450000000000003" customHeight="1" x14ac:dyDescent="0.25">
      <c r="A878" s="173"/>
      <c r="B878" s="46"/>
      <c r="C878" s="16"/>
      <c r="D878" s="11"/>
      <c r="E878" s="11">
        <v>625287</v>
      </c>
      <c r="F878" s="174" t="s">
        <v>305</v>
      </c>
      <c r="G878" s="155"/>
      <c r="H878" s="155"/>
      <c r="K878" s="155"/>
    </row>
    <row r="879" spans="1:15" ht="36.6" customHeight="1" x14ac:dyDescent="0.25">
      <c r="A879" s="173"/>
      <c r="B879" s="46"/>
      <c r="C879" s="16"/>
      <c r="D879" s="8"/>
      <c r="E879" s="8">
        <v>26730</v>
      </c>
      <c r="F879" s="174" t="s">
        <v>306</v>
      </c>
      <c r="G879" s="155"/>
      <c r="H879" s="155"/>
      <c r="K879" s="155"/>
    </row>
    <row r="880" spans="1:15" hidden="1" x14ac:dyDescent="0.25">
      <c r="A880" s="173"/>
      <c r="B880" s="46"/>
      <c r="C880" s="16"/>
      <c r="D880" s="8"/>
      <c r="E880" s="8"/>
      <c r="F880" s="135"/>
      <c r="G880" s="155"/>
      <c r="H880" s="155"/>
      <c r="K880" s="155"/>
    </row>
    <row r="881" spans="1:11" x14ac:dyDescent="0.25">
      <c r="A881" s="173"/>
      <c r="B881" s="46" t="s">
        <v>37</v>
      </c>
      <c r="C881" s="11">
        <f>C882+C883</f>
        <v>0</v>
      </c>
      <c r="D881" s="11">
        <f t="shared" ref="D881:E881" si="219">D882+D883</f>
        <v>0</v>
      </c>
      <c r="E881" s="11">
        <f t="shared" si="219"/>
        <v>75000</v>
      </c>
      <c r="F881" s="174"/>
      <c r="G881" s="155"/>
      <c r="H881" s="155"/>
      <c r="K881" s="155"/>
    </row>
    <row r="882" spans="1:11" ht="34.15" customHeight="1" x14ac:dyDescent="0.25">
      <c r="A882" s="173"/>
      <c r="B882" s="46"/>
      <c r="C882" s="16"/>
      <c r="D882" s="16"/>
      <c r="E882" s="8">
        <v>75000</v>
      </c>
      <c r="F882" s="150" t="s">
        <v>348</v>
      </c>
      <c r="G882" s="155"/>
      <c r="H882" s="155"/>
      <c r="K882" s="155"/>
    </row>
    <row r="883" spans="1:11" hidden="1" x14ac:dyDescent="0.25">
      <c r="A883" s="173"/>
      <c r="B883" s="46"/>
      <c r="C883" s="16"/>
      <c r="D883" s="16"/>
      <c r="E883" s="8"/>
      <c r="F883" s="174"/>
      <c r="G883" s="155"/>
      <c r="H883" s="155"/>
      <c r="K883" s="155"/>
    </row>
    <row r="884" spans="1:11" ht="51.6" customHeight="1" x14ac:dyDescent="0.25">
      <c r="A884" s="173" t="s">
        <v>42</v>
      </c>
      <c r="B884" s="14" t="s">
        <v>41</v>
      </c>
      <c r="C884" s="16">
        <f>C885+C889+C895</f>
        <v>0</v>
      </c>
      <c r="D884" s="16">
        <f t="shared" ref="D884:E884" si="220">D885+D889+D895</f>
        <v>42200</v>
      </c>
      <c r="E884" s="16">
        <f t="shared" si="220"/>
        <v>708635</v>
      </c>
      <c r="F884" s="30"/>
      <c r="G884" s="155"/>
      <c r="H884" s="155"/>
      <c r="K884" s="155"/>
    </row>
    <row r="885" spans="1:11" ht="31.5" x14ac:dyDescent="0.25">
      <c r="A885" s="173" t="s">
        <v>43</v>
      </c>
      <c r="B885" s="72" t="s">
        <v>247</v>
      </c>
      <c r="C885" s="16">
        <f>C886</f>
        <v>0</v>
      </c>
      <c r="D885" s="16">
        <f t="shared" ref="D885" si="221">D886</f>
        <v>0</v>
      </c>
      <c r="E885" s="16">
        <f>E886</f>
        <v>93500</v>
      </c>
      <c r="F885" s="30"/>
      <c r="G885" s="155"/>
      <c r="H885" s="155"/>
      <c r="K885" s="155"/>
    </row>
    <row r="886" spans="1:11" x14ac:dyDescent="0.25">
      <c r="A886" s="173"/>
      <c r="B886" s="86" t="s">
        <v>20</v>
      </c>
      <c r="C886" s="11">
        <f>C887+C888</f>
        <v>0</v>
      </c>
      <c r="D886" s="11">
        <f t="shared" ref="D886:E886" si="222">D887+D888</f>
        <v>0</v>
      </c>
      <c r="E886" s="11">
        <f t="shared" si="222"/>
        <v>93500</v>
      </c>
      <c r="F886" s="30"/>
      <c r="G886" s="155"/>
      <c r="H886" s="155"/>
      <c r="K886" s="155"/>
    </row>
    <row r="887" spans="1:11" ht="36" customHeight="1" x14ac:dyDescent="0.25">
      <c r="A887" s="173"/>
      <c r="B887" s="86"/>
      <c r="C887" s="11"/>
      <c r="D887" s="8"/>
      <c r="E887" s="8">
        <v>10000</v>
      </c>
      <c r="F887" s="69" t="s">
        <v>383</v>
      </c>
      <c r="G887" s="155"/>
      <c r="H887" s="155"/>
      <c r="K887" s="155"/>
    </row>
    <row r="888" spans="1:11" ht="34.15" customHeight="1" x14ac:dyDescent="0.25">
      <c r="A888" s="173"/>
      <c r="B888" s="27"/>
      <c r="C888" s="8"/>
      <c r="D888" s="8"/>
      <c r="E888" s="8">
        <v>83500</v>
      </c>
      <c r="F888" s="69" t="s">
        <v>423</v>
      </c>
      <c r="G888" s="155"/>
      <c r="H888" s="155"/>
      <c r="K888" s="155"/>
    </row>
    <row r="889" spans="1:11" ht="48.75" hidden="1" customHeight="1" x14ac:dyDescent="0.25">
      <c r="A889" s="173" t="s">
        <v>50</v>
      </c>
      <c r="B889" s="102" t="s">
        <v>248</v>
      </c>
      <c r="C889" s="16">
        <f>C890+C893</f>
        <v>0</v>
      </c>
      <c r="D889" s="16">
        <f t="shared" ref="D889:E889" si="223">D890+D893</f>
        <v>0</v>
      </c>
      <c r="E889" s="16">
        <f t="shared" si="223"/>
        <v>0</v>
      </c>
      <c r="F889" s="30"/>
      <c r="G889" s="155"/>
      <c r="H889" s="155"/>
      <c r="K889" s="155"/>
    </row>
    <row r="890" spans="1:11" hidden="1" x14ac:dyDescent="0.25">
      <c r="A890" s="173"/>
      <c r="B890" s="86" t="s">
        <v>20</v>
      </c>
      <c r="C890" s="11">
        <f>C891+C892</f>
        <v>0</v>
      </c>
      <c r="D890" s="11">
        <f t="shared" ref="D890:E890" si="224">D891+D892</f>
        <v>0</v>
      </c>
      <c r="E890" s="11">
        <f t="shared" si="224"/>
        <v>0</v>
      </c>
      <c r="F890" s="30"/>
      <c r="G890" s="155"/>
      <c r="H890" s="155"/>
      <c r="K890" s="155"/>
    </row>
    <row r="891" spans="1:11" hidden="1" x14ac:dyDescent="0.25">
      <c r="A891" s="173"/>
      <c r="B891" s="20"/>
      <c r="C891" s="11"/>
      <c r="D891" s="11"/>
      <c r="E891" s="11"/>
      <c r="F891" s="174"/>
      <c r="G891" s="155"/>
      <c r="H891" s="155"/>
      <c r="K891" s="155"/>
    </row>
    <row r="892" spans="1:11" hidden="1" x14ac:dyDescent="0.25">
      <c r="A892" s="173"/>
      <c r="B892" s="75"/>
      <c r="C892" s="8"/>
      <c r="D892" s="8"/>
      <c r="E892" s="8"/>
      <c r="F892" s="174"/>
      <c r="G892" s="155"/>
      <c r="H892" s="155"/>
      <c r="K892" s="155"/>
    </row>
    <row r="893" spans="1:11" hidden="1" x14ac:dyDescent="0.25">
      <c r="A893" s="173"/>
      <c r="B893" s="64" t="s">
        <v>37</v>
      </c>
      <c r="C893" s="11">
        <f>C894</f>
        <v>0</v>
      </c>
      <c r="D893" s="11">
        <f t="shared" ref="D893" si="225">D894</f>
        <v>0</v>
      </c>
      <c r="E893" s="11">
        <f>E894</f>
        <v>0</v>
      </c>
      <c r="F893" s="30"/>
      <c r="G893" s="155"/>
      <c r="H893" s="155"/>
      <c r="K893" s="155"/>
    </row>
    <row r="894" spans="1:11" hidden="1" x14ac:dyDescent="0.25">
      <c r="A894" s="173"/>
      <c r="B894" s="64"/>
      <c r="C894" s="16"/>
      <c r="D894" s="16"/>
      <c r="E894" s="16"/>
      <c r="F894" s="30"/>
      <c r="G894" s="155"/>
      <c r="H894" s="155"/>
      <c r="K894" s="155"/>
    </row>
    <row r="895" spans="1:11" ht="47.25" x14ac:dyDescent="0.25">
      <c r="A895" s="173" t="s">
        <v>112</v>
      </c>
      <c r="B895" s="72" t="s">
        <v>249</v>
      </c>
      <c r="C895" s="16">
        <f>C896+C898+C900+C902+C904+C906+C908+C910+C913+C917+C919+C921+C923+C927+C929+C931+C933+C935+C937+C939++C941</f>
        <v>0</v>
      </c>
      <c r="D895" s="16">
        <f t="shared" ref="D895:E895" si="226">D896+D898+D900+D902+D904+D906+D908+D910+D913+D917+D919+D921+D923+D927+D929+D931+D933+D935+D937+D939++D941</f>
        <v>42200</v>
      </c>
      <c r="E895" s="16">
        <f t="shared" si="226"/>
        <v>615135</v>
      </c>
      <c r="F895" s="30"/>
      <c r="G895" s="155"/>
      <c r="H895" s="155"/>
      <c r="K895" s="155"/>
    </row>
    <row r="896" spans="1:11" ht="31.5" hidden="1" x14ac:dyDescent="0.25">
      <c r="A896" s="173"/>
      <c r="B896" s="46" t="s">
        <v>267</v>
      </c>
      <c r="C896" s="11">
        <f>C897</f>
        <v>0</v>
      </c>
      <c r="D896" s="11">
        <f t="shared" ref="D896:E896" si="227">D897</f>
        <v>0</v>
      </c>
      <c r="E896" s="11">
        <f t="shared" si="227"/>
        <v>0</v>
      </c>
      <c r="F896" s="30"/>
      <c r="G896" s="155"/>
      <c r="H896" s="155"/>
      <c r="K896" s="155"/>
    </row>
    <row r="897" spans="1:11" hidden="1" x14ac:dyDescent="0.25">
      <c r="A897" s="173"/>
      <c r="B897" s="102"/>
      <c r="C897" s="16"/>
      <c r="D897" s="11"/>
      <c r="E897" s="11"/>
      <c r="F897" s="174"/>
      <c r="G897" s="155"/>
      <c r="H897" s="155"/>
      <c r="K897" s="155"/>
    </row>
    <row r="898" spans="1:11" hidden="1" x14ac:dyDescent="0.25">
      <c r="A898" s="173"/>
      <c r="B898" s="46" t="s">
        <v>2</v>
      </c>
      <c r="C898" s="11">
        <f>C899</f>
        <v>0</v>
      </c>
      <c r="D898" s="11">
        <f t="shared" ref="D898:E898" si="228">D899</f>
        <v>0</v>
      </c>
      <c r="E898" s="11">
        <f t="shared" si="228"/>
        <v>0</v>
      </c>
      <c r="F898" s="174"/>
      <c r="G898" s="155"/>
      <c r="H898" s="155"/>
      <c r="K898" s="155"/>
    </row>
    <row r="899" spans="1:11" ht="60.6" hidden="1" customHeight="1" x14ac:dyDescent="0.25">
      <c r="A899" s="173"/>
      <c r="B899" s="20"/>
      <c r="C899" s="8"/>
      <c r="D899" s="8"/>
      <c r="E899" s="8"/>
      <c r="F899" s="174"/>
      <c r="G899" s="155"/>
      <c r="H899" s="155"/>
      <c r="K899" s="155"/>
    </row>
    <row r="900" spans="1:11" x14ac:dyDescent="0.25">
      <c r="A900" s="173"/>
      <c r="B900" s="46" t="s">
        <v>28</v>
      </c>
      <c r="C900" s="11">
        <f>C901</f>
        <v>0</v>
      </c>
      <c r="D900" s="11">
        <f t="shared" ref="D900:E900" si="229">D901</f>
        <v>0</v>
      </c>
      <c r="E900" s="11">
        <f t="shared" si="229"/>
        <v>1000</v>
      </c>
      <c r="F900" s="30"/>
      <c r="G900" s="155"/>
      <c r="H900" s="155"/>
      <c r="K900" s="155"/>
    </row>
    <row r="901" spans="1:11" ht="33" customHeight="1" x14ac:dyDescent="0.25">
      <c r="A901" s="173"/>
      <c r="B901" s="72"/>
      <c r="C901" s="16"/>
      <c r="D901" s="11"/>
      <c r="E901" s="11">
        <v>1000</v>
      </c>
      <c r="F901" s="150" t="s">
        <v>348</v>
      </c>
      <c r="G901" s="155"/>
      <c r="H901" s="155"/>
      <c r="K901" s="155"/>
    </row>
    <row r="902" spans="1:11" x14ac:dyDescent="0.25">
      <c r="A902" s="173"/>
      <c r="B902" s="46" t="s">
        <v>19</v>
      </c>
      <c r="C902" s="11">
        <f>C903</f>
        <v>0</v>
      </c>
      <c r="D902" s="11">
        <f t="shared" ref="D902:E902" si="230">D903</f>
        <v>0</v>
      </c>
      <c r="E902" s="11">
        <f t="shared" si="230"/>
        <v>100100</v>
      </c>
      <c r="F902" s="174"/>
      <c r="G902" s="155"/>
      <c r="H902" s="155"/>
      <c r="K902" s="155"/>
    </row>
    <row r="903" spans="1:11" ht="31.5" x14ac:dyDescent="0.25">
      <c r="A903" s="173"/>
      <c r="B903" s="72"/>
      <c r="C903" s="16"/>
      <c r="D903" s="11"/>
      <c r="E903" s="11">
        <v>100100</v>
      </c>
      <c r="F903" s="150" t="s">
        <v>348</v>
      </c>
      <c r="G903" s="155"/>
      <c r="H903" s="155"/>
      <c r="K903" s="155"/>
    </row>
    <row r="904" spans="1:11" x14ac:dyDescent="0.25">
      <c r="A904" s="173"/>
      <c r="B904" s="46" t="s">
        <v>22</v>
      </c>
      <c r="C904" s="11">
        <f>C905</f>
        <v>0</v>
      </c>
      <c r="D904" s="11">
        <f t="shared" ref="D904:E904" si="231">D905</f>
        <v>0</v>
      </c>
      <c r="E904" s="11">
        <f t="shared" si="231"/>
        <v>75000</v>
      </c>
      <c r="F904" s="174"/>
      <c r="G904" s="155"/>
      <c r="H904" s="155"/>
      <c r="K904" s="155"/>
    </row>
    <row r="905" spans="1:11" x14ac:dyDescent="0.25">
      <c r="A905" s="173"/>
      <c r="B905" s="72"/>
      <c r="C905" s="16"/>
      <c r="D905" s="11"/>
      <c r="E905" s="11">
        <v>75000</v>
      </c>
      <c r="F905" s="174" t="s">
        <v>385</v>
      </c>
      <c r="G905" s="155"/>
      <c r="H905" s="155"/>
      <c r="K905" s="155"/>
    </row>
    <row r="906" spans="1:11" ht="47.25" hidden="1" x14ac:dyDescent="0.25">
      <c r="A906" s="173"/>
      <c r="B906" s="46" t="s">
        <v>71</v>
      </c>
      <c r="C906" s="11">
        <f>C907</f>
        <v>0</v>
      </c>
      <c r="D906" s="11">
        <f t="shared" ref="D906:E906" si="232">D907</f>
        <v>0</v>
      </c>
      <c r="E906" s="11">
        <f t="shared" si="232"/>
        <v>0</v>
      </c>
      <c r="F906" s="174"/>
      <c r="G906" s="155"/>
      <c r="H906" s="155"/>
      <c r="K906" s="155"/>
    </row>
    <row r="907" spans="1:11" hidden="1" x14ac:dyDescent="0.25">
      <c r="A907" s="173"/>
      <c r="B907" s="72"/>
      <c r="C907" s="16"/>
      <c r="D907" s="8"/>
      <c r="E907" s="8"/>
      <c r="F907" s="174"/>
      <c r="G907" s="155"/>
      <c r="H907" s="155"/>
      <c r="K907" s="155"/>
    </row>
    <row r="908" spans="1:11" ht="31.5" hidden="1" x14ac:dyDescent="0.25">
      <c r="A908" s="173"/>
      <c r="B908" s="64" t="s">
        <v>30</v>
      </c>
      <c r="C908" s="11">
        <f>C909</f>
        <v>0</v>
      </c>
      <c r="D908" s="11">
        <f t="shared" ref="D908:E908" si="233">D909</f>
        <v>0</v>
      </c>
      <c r="E908" s="11">
        <f t="shared" si="233"/>
        <v>0</v>
      </c>
      <c r="F908" s="174"/>
      <c r="G908" s="155"/>
      <c r="H908" s="155"/>
      <c r="K908" s="155"/>
    </row>
    <row r="909" spans="1:11" hidden="1" x14ac:dyDescent="0.25">
      <c r="A909" s="173"/>
      <c r="B909" s="64"/>
      <c r="C909" s="11"/>
      <c r="D909" s="11"/>
      <c r="E909" s="11"/>
      <c r="F909" s="174"/>
      <c r="G909" s="155"/>
      <c r="H909" s="155"/>
      <c r="K909" s="155"/>
    </row>
    <row r="910" spans="1:11" ht="31.5" hidden="1" x14ac:dyDescent="0.25">
      <c r="A910" s="173"/>
      <c r="B910" s="64" t="s">
        <v>23</v>
      </c>
      <c r="C910" s="11">
        <f>SUM(C911:C912)</f>
        <v>0</v>
      </c>
      <c r="D910" s="11">
        <f t="shared" ref="D910:E910" si="234">SUM(D911:D912)</f>
        <v>0</v>
      </c>
      <c r="E910" s="11">
        <f t="shared" si="234"/>
        <v>0</v>
      </c>
      <c r="F910" s="174"/>
      <c r="G910" s="155"/>
      <c r="H910" s="155"/>
      <c r="K910" s="155"/>
    </row>
    <row r="911" spans="1:11" hidden="1" x14ac:dyDescent="0.25">
      <c r="A911" s="173"/>
      <c r="B911" s="72"/>
      <c r="C911" s="16"/>
      <c r="D911" s="8"/>
      <c r="E911" s="8"/>
      <c r="F911" s="174"/>
      <c r="G911" s="155"/>
      <c r="H911" s="155"/>
      <c r="K911" s="155"/>
    </row>
    <row r="912" spans="1:11" hidden="1" x14ac:dyDescent="0.25">
      <c r="A912" s="173"/>
      <c r="B912" s="72"/>
      <c r="C912" s="16"/>
      <c r="D912" s="11"/>
      <c r="E912" s="11"/>
      <c r="F912" s="174"/>
      <c r="G912" s="155"/>
      <c r="H912" s="155"/>
      <c r="K912" s="155"/>
    </row>
    <row r="913" spans="1:11" x14ac:dyDescent="0.25">
      <c r="A913" s="173"/>
      <c r="B913" s="86" t="s">
        <v>20</v>
      </c>
      <c r="C913" s="11">
        <f>C914+C915</f>
        <v>0</v>
      </c>
      <c r="D913" s="11">
        <f t="shared" ref="D913:E913" si="235">D914+D915</f>
        <v>42200</v>
      </c>
      <c r="E913" s="11">
        <f t="shared" si="235"/>
        <v>127915</v>
      </c>
      <c r="F913" s="174"/>
      <c r="G913" s="155"/>
      <c r="H913" s="155"/>
      <c r="K913" s="155"/>
    </row>
    <row r="914" spans="1:11" ht="34.15" customHeight="1" x14ac:dyDescent="0.25">
      <c r="A914" s="173"/>
      <c r="B914" s="65"/>
      <c r="C914" s="8"/>
      <c r="D914" s="8"/>
      <c r="E914" s="8">
        <v>127915</v>
      </c>
      <c r="F914" s="150" t="s">
        <v>348</v>
      </c>
      <c r="G914" s="155"/>
      <c r="H914" s="155"/>
      <c r="K914" s="155"/>
    </row>
    <row r="915" spans="1:11" x14ac:dyDescent="0.25">
      <c r="A915" s="173"/>
      <c r="B915" s="65"/>
      <c r="C915" s="8"/>
      <c r="D915" s="8">
        <v>42200</v>
      </c>
      <c r="E915" s="8"/>
      <c r="F915" s="174" t="s">
        <v>384</v>
      </c>
      <c r="G915" s="155"/>
      <c r="H915" s="155"/>
      <c r="K915" s="155"/>
    </row>
    <row r="916" spans="1:11" hidden="1" x14ac:dyDescent="0.25">
      <c r="A916" s="173"/>
      <c r="B916" s="65"/>
      <c r="C916" s="8"/>
      <c r="D916" s="8"/>
      <c r="E916" s="8"/>
      <c r="F916" s="174"/>
      <c r="G916" s="155"/>
      <c r="H916" s="155"/>
      <c r="K916" s="155"/>
    </row>
    <row r="917" spans="1:11" x14ac:dyDescent="0.25">
      <c r="A917" s="173"/>
      <c r="B917" s="86" t="s">
        <v>258</v>
      </c>
      <c r="C917" s="11">
        <f>C918</f>
        <v>0</v>
      </c>
      <c r="D917" s="11">
        <f t="shared" ref="D917:E917" si="236">D918</f>
        <v>0</v>
      </c>
      <c r="E917" s="11">
        <f t="shared" si="236"/>
        <v>2900</v>
      </c>
      <c r="F917" s="151"/>
      <c r="G917" s="155"/>
      <c r="H917" s="155"/>
      <c r="K917" s="155"/>
    </row>
    <row r="918" spans="1:11" x14ac:dyDescent="0.25">
      <c r="A918" s="173"/>
      <c r="B918" s="65"/>
      <c r="C918" s="8"/>
      <c r="D918" s="8"/>
      <c r="E918" s="8">
        <v>2900</v>
      </c>
      <c r="F918" s="174" t="s">
        <v>385</v>
      </c>
      <c r="G918" s="155"/>
      <c r="H918" s="155"/>
      <c r="K918" s="155"/>
    </row>
    <row r="919" spans="1:11" hidden="1" x14ac:dyDescent="0.25">
      <c r="A919" s="173"/>
      <c r="B919" s="86" t="s">
        <v>55</v>
      </c>
      <c r="C919" s="11">
        <f>C920</f>
        <v>0</v>
      </c>
      <c r="D919" s="11">
        <f t="shared" ref="D919:E919" si="237">D920</f>
        <v>0</v>
      </c>
      <c r="E919" s="11">
        <f t="shared" si="237"/>
        <v>0</v>
      </c>
      <c r="F919" s="151"/>
      <c r="G919" s="155"/>
      <c r="H919" s="155"/>
      <c r="K919" s="155"/>
    </row>
    <row r="920" spans="1:11" ht="34.9" hidden="1" customHeight="1" x14ac:dyDescent="0.25">
      <c r="A920" s="91"/>
      <c r="B920" s="65"/>
      <c r="C920" s="8"/>
      <c r="D920" s="8"/>
      <c r="E920" s="8"/>
      <c r="F920" s="151"/>
      <c r="G920" s="155"/>
      <c r="H920" s="155"/>
      <c r="K920" s="155"/>
    </row>
    <row r="921" spans="1:11" ht="31.5" x14ac:dyDescent="0.25">
      <c r="A921" s="173"/>
      <c r="B921" s="86" t="s">
        <v>15</v>
      </c>
      <c r="C921" s="11">
        <f>C922</f>
        <v>0</v>
      </c>
      <c r="D921" s="11">
        <f t="shared" ref="D921:E921" si="238">D922</f>
        <v>0</v>
      </c>
      <c r="E921" s="11">
        <f t="shared" si="238"/>
        <v>95000</v>
      </c>
      <c r="F921" s="151"/>
      <c r="G921" s="155"/>
      <c r="H921" s="155"/>
      <c r="K921" s="155"/>
    </row>
    <row r="922" spans="1:11" x14ac:dyDescent="0.25">
      <c r="A922" s="173"/>
      <c r="B922" s="65"/>
      <c r="C922" s="8"/>
      <c r="D922" s="11"/>
      <c r="E922" s="11">
        <v>95000</v>
      </c>
      <c r="F922" s="151" t="s">
        <v>385</v>
      </c>
      <c r="G922" s="155"/>
      <c r="H922" s="155"/>
      <c r="K922" s="155"/>
    </row>
    <row r="923" spans="1:11" ht="31.5" x14ac:dyDescent="0.25">
      <c r="A923" s="173"/>
      <c r="B923" s="86" t="s">
        <v>66</v>
      </c>
      <c r="C923" s="11">
        <f>C924</f>
        <v>0</v>
      </c>
      <c r="D923" s="11">
        <f t="shared" ref="D923:E923" si="239">D924</f>
        <v>0</v>
      </c>
      <c r="E923" s="11">
        <f t="shared" si="239"/>
        <v>94670</v>
      </c>
      <c r="F923" s="151"/>
      <c r="G923" s="155"/>
      <c r="H923" s="155"/>
      <c r="K923" s="155"/>
    </row>
    <row r="924" spans="1:11" ht="36" customHeight="1" x14ac:dyDescent="0.25">
      <c r="A924" s="173"/>
      <c r="B924" s="65"/>
      <c r="C924" s="8"/>
      <c r="D924" s="8"/>
      <c r="E924" s="8">
        <v>94670</v>
      </c>
      <c r="F924" s="174" t="s">
        <v>385</v>
      </c>
      <c r="G924" s="155"/>
      <c r="H924" s="155"/>
      <c r="K924" s="155"/>
    </row>
    <row r="925" spans="1:11" hidden="1" x14ac:dyDescent="0.25">
      <c r="A925" s="173"/>
      <c r="B925" s="86"/>
      <c r="C925" s="11"/>
      <c r="D925" s="11"/>
      <c r="E925" s="11"/>
      <c r="F925" s="151"/>
      <c r="G925" s="155"/>
      <c r="H925" s="155"/>
      <c r="K925" s="155"/>
    </row>
    <row r="926" spans="1:11" hidden="1" x14ac:dyDescent="0.25">
      <c r="A926" s="173"/>
      <c r="B926" s="65"/>
      <c r="C926" s="8"/>
      <c r="D926" s="8"/>
      <c r="E926" s="8"/>
      <c r="F926" s="151"/>
      <c r="G926" s="155"/>
      <c r="H926" s="155"/>
      <c r="K926" s="155"/>
    </row>
    <row r="927" spans="1:11" x14ac:dyDescent="0.25">
      <c r="A927" s="173"/>
      <c r="B927" s="86" t="s">
        <v>37</v>
      </c>
      <c r="C927" s="11">
        <f>C928</f>
        <v>0</v>
      </c>
      <c r="D927" s="11">
        <f t="shared" ref="D927:E927" si="240">D928</f>
        <v>0</v>
      </c>
      <c r="E927" s="11">
        <f t="shared" si="240"/>
        <v>107500</v>
      </c>
      <c r="F927" s="151"/>
      <c r="G927" s="155"/>
      <c r="H927" s="155"/>
      <c r="K927" s="155"/>
    </row>
    <row r="928" spans="1:11" x14ac:dyDescent="0.25">
      <c r="A928" s="173"/>
      <c r="B928" s="65"/>
      <c r="C928" s="8"/>
      <c r="D928" s="8"/>
      <c r="E928" s="8">
        <v>107500</v>
      </c>
      <c r="F928" s="151" t="s">
        <v>385</v>
      </c>
      <c r="G928" s="155"/>
      <c r="H928" s="155"/>
      <c r="K928" s="155"/>
    </row>
    <row r="929" spans="1:11" ht="31.5" x14ac:dyDescent="0.25">
      <c r="A929" s="173"/>
      <c r="B929" s="86" t="s">
        <v>17</v>
      </c>
      <c r="C929" s="11">
        <f>C930</f>
        <v>0</v>
      </c>
      <c r="D929" s="11">
        <f t="shared" ref="D929:E929" si="241">D930</f>
        <v>0</v>
      </c>
      <c r="E929" s="11">
        <f t="shared" si="241"/>
        <v>2200</v>
      </c>
      <c r="F929" s="151"/>
      <c r="G929" s="155"/>
      <c r="H929" s="155"/>
      <c r="K929" s="155"/>
    </row>
    <row r="930" spans="1:11" x14ac:dyDescent="0.25">
      <c r="A930" s="173"/>
      <c r="B930" s="65"/>
      <c r="C930" s="8"/>
      <c r="D930" s="8"/>
      <c r="E930" s="8">
        <v>2200</v>
      </c>
      <c r="F930" s="151" t="s">
        <v>385</v>
      </c>
      <c r="G930" s="155"/>
      <c r="H930" s="155"/>
      <c r="K930" s="155"/>
    </row>
    <row r="931" spans="1:11" hidden="1" x14ac:dyDescent="0.25">
      <c r="A931" s="173"/>
      <c r="B931" s="86" t="s">
        <v>53</v>
      </c>
      <c r="C931" s="11">
        <f>C932</f>
        <v>0</v>
      </c>
      <c r="D931" s="11">
        <f t="shared" ref="D931:E931" si="242">D932</f>
        <v>0</v>
      </c>
      <c r="E931" s="11">
        <f t="shared" si="242"/>
        <v>0</v>
      </c>
      <c r="F931" s="151"/>
      <c r="G931" s="155"/>
      <c r="H931" s="155"/>
      <c r="K931" s="155"/>
    </row>
    <row r="932" spans="1:11" hidden="1" x14ac:dyDescent="0.25">
      <c r="A932" s="173"/>
      <c r="B932" s="65"/>
      <c r="C932" s="8"/>
      <c r="D932" s="11"/>
      <c r="E932" s="11"/>
      <c r="F932" s="151"/>
      <c r="G932" s="155"/>
      <c r="H932" s="155"/>
      <c r="K932" s="155"/>
    </row>
    <row r="933" spans="1:11" ht="31.5" x14ac:dyDescent="0.25">
      <c r="A933" s="173"/>
      <c r="B933" s="46" t="s">
        <v>188</v>
      </c>
      <c r="C933" s="11">
        <f>C934</f>
        <v>0</v>
      </c>
      <c r="D933" s="11">
        <f t="shared" ref="D933:E933" si="243">D934</f>
        <v>0</v>
      </c>
      <c r="E933" s="11">
        <f t="shared" si="243"/>
        <v>7250</v>
      </c>
      <c r="F933" s="151"/>
      <c r="G933" s="155"/>
      <c r="H933" s="155"/>
      <c r="K933" s="155"/>
    </row>
    <row r="934" spans="1:11" x14ac:dyDescent="0.25">
      <c r="A934" s="173"/>
      <c r="B934" s="65"/>
      <c r="C934" s="8"/>
      <c r="D934" s="8"/>
      <c r="E934" s="8">
        <v>7250</v>
      </c>
      <c r="F934" s="174" t="s">
        <v>385</v>
      </c>
      <c r="G934" s="155"/>
      <c r="H934" s="155"/>
      <c r="K934" s="155"/>
    </row>
    <row r="935" spans="1:11" hidden="1" x14ac:dyDescent="0.25">
      <c r="A935" s="173"/>
      <c r="B935" s="46" t="s">
        <v>274</v>
      </c>
      <c r="C935" s="11">
        <f>C936</f>
        <v>0</v>
      </c>
      <c r="D935" s="11">
        <f t="shared" ref="D935:E935" si="244">D936</f>
        <v>0</v>
      </c>
      <c r="E935" s="11">
        <f t="shared" si="244"/>
        <v>0</v>
      </c>
      <c r="F935" s="151"/>
      <c r="G935" s="155"/>
      <c r="H935" s="155"/>
      <c r="K935" s="155"/>
    </row>
    <row r="936" spans="1:11" hidden="1" x14ac:dyDescent="0.25">
      <c r="A936" s="173"/>
      <c r="B936" s="65"/>
      <c r="C936" s="8"/>
      <c r="D936" s="8"/>
      <c r="E936" s="8"/>
      <c r="F936" s="151"/>
      <c r="G936" s="155"/>
      <c r="H936" s="155"/>
      <c r="K936" s="155"/>
    </row>
    <row r="937" spans="1:11" ht="31.5" hidden="1" x14ac:dyDescent="0.25">
      <c r="A937" s="173"/>
      <c r="B937" s="46" t="s">
        <v>259</v>
      </c>
      <c r="C937" s="11">
        <f>C938</f>
        <v>0</v>
      </c>
      <c r="D937" s="11">
        <f t="shared" ref="D937:E937" si="245">D938</f>
        <v>0</v>
      </c>
      <c r="E937" s="11">
        <f t="shared" si="245"/>
        <v>0</v>
      </c>
      <c r="F937" s="151"/>
      <c r="G937" s="155"/>
      <c r="H937" s="155"/>
      <c r="K937" s="155"/>
    </row>
    <row r="938" spans="1:11" hidden="1" x14ac:dyDescent="0.25">
      <c r="A938" s="173"/>
      <c r="B938" s="65"/>
      <c r="C938" s="8"/>
      <c r="D938" s="8"/>
      <c r="E938" s="8"/>
      <c r="F938" s="151"/>
      <c r="G938" s="155"/>
      <c r="H938" s="155"/>
      <c r="K938" s="155"/>
    </row>
    <row r="939" spans="1:11" hidden="1" x14ac:dyDescent="0.25">
      <c r="A939" s="173"/>
      <c r="B939" s="46" t="s">
        <v>115</v>
      </c>
      <c r="C939" s="11">
        <f>C940</f>
        <v>0</v>
      </c>
      <c r="D939" s="11">
        <f t="shared" ref="D939:E939" si="246">D940</f>
        <v>0</v>
      </c>
      <c r="E939" s="11">
        <f t="shared" si="246"/>
        <v>0</v>
      </c>
      <c r="F939" s="151"/>
      <c r="G939" s="155"/>
      <c r="H939" s="155"/>
      <c r="K939" s="155"/>
    </row>
    <row r="940" spans="1:11" hidden="1" x14ac:dyDescent="0.25">
      <c r="A940" s="173"/>
      <c r="B940" s="65"/>
      <c r="C940" s="8"/>
      <c r="D940" s="8"/>
      <c r="E940" s="8"/>
      <c r="F940" s="147"/>
      <c r="G940" s="155"/>
      <c r="H940" s="155"/>
      <c r="K940" s="155"/>
    </row>
    <row r="941" spans="1:11" ht="66" customHeight="1" x14ac:dyDescent="0.25">
      <c r="A941" s="173"/>
      <c r="B941" s="46" t="s">
        <v>189</v>
      </c>
      <c r="C941" s="11">
        <f>SUM(C942:C943)</f>
        <v>0</v>
      </c>
      <c r="D941" s="11">
        <f t="shared" ref="D941:E941" si="247">SUM(D942:D943)</f>
        <v>0</v>
      </c>
      <c r="E941" s="11">
        <f t="shared" si="247"/>
        <v>1600</v>
      </c>
      <c r="F941" s="151"/>
      <c r="G941" s="155"/>
      <c r="H941" s="155"/>
      <c r="K941" s="155"/>
    </row>
    <row r="942" spans="1:11" x14ac:dyDescent="0.25">
      <c r="A942" s="173"/>
      <c r="B942" s="65"/>
      <c r="C942" s="8"/>
      <c r="D942" s="11"/>
      <c r="E942" s="11">
        <v>1600</v>
      </c>
      <c r="F942" s="174" t="s">
        <v>385</v>
      </c>
      <c r="G942" s="155"/>
      <c r="H942" s="155"/>
      <c r="K942" s="155"/>
    </row>
    <row r="943" spans="1:11" hidden="1" x14ac:dyDescent="0.25">
      <c r="A943" s="173"/>
      <c r="B943" s="65"/>
      <c r="C943" s="8"/>
      <c r="D943" s="8"/>
      <c r="E943" s="8"/>
      <c r="F943" s="174"/>
      <c r="G943" s="155"/>
      <c r="H943" s="155"/>
      <c r="K943" s="155"/>
    </row>
    <row r="944" spans="1:11" ht="33.6" customHeight="1" x14ac:dyDescent="0.25">
      <c r="A944" s="173" t="s">
        <v>45</v>
      </c>
      <c r="B944" s="14" t="s">
        <v>44</v>
      </c>
      <c r="C944" s="16">
        <f>C953+C959+C945</f>
        <v>0</v>
      </c>
      <c r="D944" s="16">
        <f t="shared" ref="D944:E944" si="248">D953+D959+D945</f>
        <v>0</v>
      </c>
      <c r="E944" s="16">
        <f t="shared" si="248"/>
        <v>42797248</v>
      </c>
      <c r="F944" s="174"/>
      <c r="G944" s="155"/>
      <c r="H944" s="155"/>
      <c r="K944" s="155"/>
    </row>
    <row r="945" spans="1:11" ht="63" hidden="1" x14ac:dyDescent="0.25">
      <c r="A945" s="173" t="s">
        <v>194</v>
      </c>
      <c r="B945" s="14" t="s">
        <v>195</v>
      </c>
      <c r="C945" s="16">
        <f>C946</f>
        <v>0</v>
      </c>
      <c r="D945" s="16">
        <f>D946</f>
        <v>0</v>
      </c>
      <c r="E945" s="16">
        <f t="shared" ref="E945" si="249">E946</f>
        <v>0</v>
      </c>
      <c r="F945" s="174"/>
      <c r="G945" s="155"/>
      <c r="H945" s="155"/>
      <c r="K945" s="155"/>
    </row>
    <row r="946" spans="1:11" ht="65.25" hidden="1" customHeight="1" x14ac:dyDescent="0.25">
      <c r="A946" s="173"/>
      <c r="B946" s="46" t="s">
        <v>189</v>
      </c>
      <c r="C946" s="11">
        <f>SUM(C947:C952)</f>
        <v>0</v>
      </c>
      <c r="D946" s="11">
        <f t="shared" ref="D946:E946" si="250">SUM(D947:D952)</f>
        <v>0</v>
      </c>
      <c r="E946" s="11">
        <f t="shared" si="250"/>
        <v>0</v>
      </c>
      <c r="F946" s="174"/>
      <c r="G946" s="155"/>
      <c r="H946" s="155"/>
      <c r="K946" s="155"/>
    </row>
    <row r="947" spans="1:11" hidden="1" x14ac:dyDescent="0.25">
      <c r="A947" s="173"/>
      <c r="B947" s="75"/>
      <c r="C947" s="8"/>
      <c r="D947" s="8"/>
      <c r="E947" s="8"/>
      <c r="F947" s="174"/>
      <c r="G947" s="155"/>
      <c r="H947" s="155"/>
      <c r="K947" s="155"/>
    </row>
    <row r="948" spans="1:11" hidden="1" x14ac:dyDescent="0.25">
      <c r="A948" s="173"/>
      <c r="B948" s="75"/>
      <c r="C948" s="8"/>
      <c r="D948" s="8"/>
      <c r="E948" s="8"/>
      <c r="F948" s="174"/>
      <c r="G948" s="155"/>
      <c r="H948" s="155"/>
      <c r="K948" s="155"/>
    </row>
    <row r="949" spans="1:11" hidden="1" x14ac:dyDescent="0.25">
      <c r="A949" s="173"/>
      <c r="B949" s="75"/>
      <c r="C949" s="8"/>
      <c r="D949" s="8"/>
      <c r="E949" s="8"/>
      <c r="F949" s="174"/>
      <c r="G949" s="155"/>
      <c r="H949" s="155"/>
      <c r="K949" s="155"/>
    </row>
    <row r="950" spans="1:11" hidden="1" x14ac:dyDescent="0.25">
      <c r="A950" s="173"/>
      <c r="B950" s="75"/>
      <c r="C950" s="8"/>
      <c r="D950" s="8"/>
      <c r="E950" s="8"/>
      <c r="F950" s="174"/>
      <c r="G950" s="155"/>
      <c r="H950" s="155"/>
      <c r="K950" s="155"/>
    </row>
    <row r="951" spans="1:11" hidden="1" x14ac:dyDescent="0.25">
      <c r="A951" s="173"/>
      <c r="B951" s="75"/>
      <c r="C951" s="8"/>
      <c r="D951" s="8"/>
      <c r="E951" s="8"/>
      <c r="F951" s="29"/>
      <c r="G951" s="155"/>
      <c r="H951" s="155"/>
      <c r="K951" s="155"/>
    </row>
    <row r="952" spans="1:11" hidden="1" x14ac:dyDescent="0.25">
      <c r="A952" s="173"/>
      <c r="B952" s="14"/>
      <c r="C952" s="16"/>
      <c r="D952" s="16"/>
      <c r="E952" s="16"/>
      <c r="F952" s="174"/>
      <c r="G952" s="155"/>
      <c r="H952" s="155"/>
      <c r="K952" s="155"/>
    </row>
    <row r="953" spans="1:11" ht="81" hidden="1" customHeight="1" x14ac:dyDescent="0.25">
      <c r="A953" s="173" t="s">
        <v>185</v>
      </c>
      <c r="B953" s="72" t="s">
        <v>250</v>
      </c>
      <c r="C953" s="16">
        <f>C954+C957</f>
        <v>0</v>
      </c>
      <c r="D953" s="16">
        <f t="shared" ref="D953:E953" si="251">D954+D957</f>
        <v>0</v>
      </c>
      <c r="E953" s="16">
        <f t="shared" si="251"/>
        <v>0</v>
      </c>
      <c r="F953" s="174"/>
      <c r="G953" s="155"/>
      <c r="H953" s="155"/>
      <c r="K953" s="155"/>
    </row>
    <row r="954" spans="1:11" ht="31.5" hidden="1" x14ac:dyDescent="0.25">
      <c r="A954" s="173"/>
      <c r="B954" s="86" t="s">
        <v>188</v>
      </c>
      <c r="C954" s="11">
        <f>SUM(C955:C956)</f>
        <v>0</v>
      </c>
      <c r="D954" s="11">
        <f t="shared" ref="D954:E954" si="252">SUM(D955:D956)</f>
        <v>0</v>
      </c>
      <c r="E954" s="11">
        <f t="shared" si="252"/>
        <v>0</v>
      </c>
      <c r="F954" s="174"/>
      <c r="G954" s="155"/>
      <c r="H954" s="155"/>
      <c r="K954" s="155"/>
    </row>
    <row r="955" spans="1:11" hidden="1" x14ac:dyDescent="0.25">
      <c r="A955" s="173"/>
      <c r="B955" s="27"/>
      <c r="C955" s="11"/>
      <c r="D955" s="8"/>
      <c r="E955" s="8"/>
      <c r="F955" s="174"/>
      <c r="G955" s="155"/>
      <c r="H955" s="155"/>
      <c r="K955" s="155"/>
    </row>
    <row r="956" spans="1:11" hidden="1" x14ac:dyDescent="0.25">
      <c r="A956" s="173"/>
      <c r="B956" s="27"/>
      <c r="C956" s="16"/>
      <c r="D956" s="8"/>
      <c r="E956" s="8"/>
      <c r="F956" s="174"/>
      <c r="G956" s="155"/>
      <c r="H956" s="155"/>
      <c r="K956" s="155"/>
    </row>
    <row r="957" spans="1:11" ht="66.75" hidden="1" customHeight="1" x14ac:dyDescent="0.25">
      <c r="A957" s="173"/>
      <c r="B957" s="46" t="s">
        <v>189</v>
      </c>
      <c r="C957" s="16">
        <f>C958</f>
        <v>0</v>
      </c>
      <c r="D957" s="16">
        <f t="shared" ref="D957:E957" si="253">D958</f>
        <v>0</v>
      </c>
      <c r="E957" s="16">
        <f t="shared" si="253"/>
        <v>0</v>
      </c>
      <c r="F957" s="174"/>
      <c r="G957" s="155"/>
      <c r="H957" s="155"/>
      <c r="K957" s="155"/>
    </row>
    <row r="958" spans="1:11" hidden="1" x14ac:dyDescent="0.25">
      <c r="A958" s="173"/>
      <c r="B958" s="27"/>
      <c r="C958" s="16"/>
      <c r="D958" s="8"/>
      <c r="E958" s="8"/>
      <c r="F958" s="30"/>
      <c r="G958" s="155"/>
      <c r="H958" s="155"/>
      <c r="K958" s="155"/>
    </row>
    <row r="959" spans="1:11" ht="47.25" x14ac:dyDescent="0.25">
      <c r="A959" s="173" t="s">
        <v>70</v>
      </c>
      <c r="B959" s="102" t="s">
        <v>271</v>
      </c>
      <c r="C959" s="16">
        <f>C960</f>
        <v>0</v>
      </c>
      <c r="D959" s="16">
        <f t="shared" ref="D959:E959" si="254">D960</f>
        <v>0</v>
      </c>
      <c r="E959" s="16">
        <f t="shared" si="254"/>
        <v>42797248</v>
      </c>
      <c r="F959" s="30"/>
      <c r="G959" s="155"/>
      <c r="H959" s="155"/>
      <c r="K959" s="155"/>
    </row>
    <row r="960" spans="1:11" ht="46.15" customHeight="1" x14ac:dyDescent="0.25">
      <c r="A960" s="173"/>
      <c r="B960" s="46" t="s">
        <v>189</v>
      </c>
      <c r="C960" s="11">
        <f>C961+C962+C963</f>
        <v>0</v>
      </c>
      <c r="D960" s="11">
        <f t="shared" ref="D960:E960" si="255">D961+D962+D963</f>
        <v>0</v>
      </c>
      <c r="E960" s="11">
        <f t="shared" si="255"/>
        <v>42797248</v>
      </c>
      <c r="F960" s="30"/>
      <c r="G960" s="155"/>
      <c r="H960" s="155"/>
      <c r="K960" s="155"/>
    </row>
    <row r="961" spans="1:11" ht="31.5" x14ac:dyDescent="0.25">
      <c r="A961" s="173"/>
      <c r="B961" s="27" t="s">
        <v>307</v>
      </c>
      <c r="C961" s="8"/>
      <c r="D961" s="8"/>
      <c r="E961" s="8">
        <v>37165569</v>
      </c>
      <c r="F961" s="150" t="s">
        <v>348</v>
      </c>
      <c r="G961" s="155"/>
      <c r="H961" s="155"/>
      <c r="K961" s="155"/>
    </row>
    <row r="962" spans="1:11" ht="66.599999999999994" customHeight="1" x14ac:dyDescent="0.25">
      <c r="A962" s="173"/>
      <c r="B962" s="115" t="s">
        <v>308</v>
      </c>
      <c r="C962" s="8"/>
      <c r="D962" s="8"/>
      <c r="E962" s="8">
        <v>5231221</v>
      </c>
      <c r="F962" s="150" t="s">
        <v>348</v>
      </c>
      <c r="G962" s="155"/>
      <c r="H962" s="155"/>
      <c r="K962" s="155"/>
    </row>
    <row r="963" spans="1:11" ht="46.9" customHeight="1" x14ac:dyDescent="0.25">
      <c r="A963" s="173"/>
      <c r="B963" s="115" t="s">
        <v>309</v>
      </c>
      <c r="C963" s="8"/>
      <c r="D963" s="8"/>
      <c r="E963" s="8">
        <v>400458</v>
      </c>
      <c r="F963" s="150" t="s">
        <v>348</v>
      </c>
      <c r="G963" s="155"/>
      <c r="H963" s="155"/>
      <c r="K963" s="155"/>
    </row>
    <row r="964" spans="1:11" ht="63" hidden="1" customHeight="1" x14ac:dyDescent="0.25">
      <c r="A964" s="173" t="s">
        <v>143</v>
      </c>
      <c r="B964" s="14" t="s">
        <v>144</v>
      </c>
      <c r="C964" s="16">
        <f>C965</f>
        <v>0</v>
      </c>
      <c r="D964" s="16">
        <f t="shared" ref="D964:E964" si="256">D965</f>
        <v>0</v>
      </c>
      <c r="E964" s="16">
        <f t="shared" si="256"/>
        <v>0</v>
      </c>
      <c r="F964" s="174"/>
      <c r="G964" s="155"/>
      <c r="H964" s="155"/>
      <c r="K964" s="155"/>
    </row>
    <row r="965" spans="1:11" ht="31.5" hidden="1" x14ac:dyDescent="0.25">
      <c r="A965" s="173" t="s">
        <v>145</v>
      </c>
      <c r="B965" s="102" t="s">
        <v>251</v>
      </c>
      <c r="C965" s="16">
        <f>C966+C969</f>
        <v>0</v>
      </c>
      <c r="D965" s="16">
        <f t="shared" ref="D965:E965" si="257">D966+D969</f>
        <v>0</v>
      </c>
      <c r="E965" s="16">
        <f t="shared" si="257"/>
        <v>0</v>
      </c>
      <c r="F965" s="174"/>
      <c r="G965" s="155"/>
      <c r="H965" s="155"/>
      <c r="K965" s="155"/>
    </row>
    <row r="966" spans="1:11" ht="31.5" hidden="1" x14ac:dyDescent="0.25">
      <c r="A966" s="173"/>
      <c r="B966" s="86" t="s">
        <v>54</v>
      </c>
      <c r="C966" s="11">
        <f>C967+C968</f>
        <v>0</v>
      </c>
      <c r="D966" s="11">
        <f t="shared" ref="D966:E966" si="258">D967+D968</f>
        <v>0</v>
      </c>
      <c r="E966" s="11">
        <f t="shared" si="258"/>
        <v>0</v>
      </c>
      <c r="F966" s="174"/>
      <c r="G966" s="155"/>
      <c r="H966" s="155"/>
      <c r="K966" s="155"/>
    </row>
    <row r="967" spans="1:11" hidden="1" x14ac:dyDescent="0.25">
      <c r="A967" s="173"/>
      <c r="B967" s="118"/>
      <c r="C967" s="11"/>
      <c r="D967" s="11"/>
      <c r="E967" s="11"/>
      <c r="F967" s="174"/>
      <c r="G967" s="155"/>
      <c r="H967" s="155"/>
      <c r="K967" s="155"/>
    </row>
    <row r="968" spans="1:11" hidden="1" x14ac:dyDescent="0.25">
      <c r="A968" s="173"/>
      <c r="B968" s="118"/>
      <c r="C968" s="11"/>
      <c r="D968" s="11"/>
      <c r="E968" s="8"/>
      <c r="F968" s="174"/>
      <c r="G968" s="155"/>
      <c r="H968" s="155"/>
      <c r="K968" s="155"/>
    </row>
    <row r="969" spans="1:11" hidden="1" x14ac:dyDescent="0.25">
      <c r="A969" s="173"/>
      <c r="B969" s="19" t="s">
        <v>115</v>
      </c>
      <c r="C969" s="8">
        <f>C970+C971+C972</f>
        <v>0</v>
      </c>
      <c r="D969" s="8">
        <f t="shared" ref="D969:E969" si="259">D970+D971+D972</f>
        <v>0</v>
      </c>
      <c r="E969" s="8">
        <f t="shared" si="259"/>
        <v>0</v>
      </c>
      <c r="F969" s="174"/>
      <c r="G969" s="155"/>
      <c r="H969" s="155"/>
      <c r="K969" s="155"/>
    </row>
    <row r="970" spans="1:11" hidden="1" x14ac:dyDescent="0.25">
      <c r="A970" s="173"/>
      <c r="B970" s="20"/>
      <c r="C970" s="11"/>
      <c r="D970" s="11"/>
      <c r="E970" s="8"/>
      <c r="F970" s="174"/>
      <c r="G970" s="155"/>
      <c r="H970" s="155"/>
      <c r="K970" s="155"/>
    </row>
    <row r="971" spans="1:11" hidden="1" x14ac:dyDescent="0.25">
      <c r="A971" s="173"/>
      <c r="B971" s="20"/>
      <c r="C971" s="11"/>
      <c r="D971" s="11"/>
      <c r="E971" s="8"/>
      <c r="F971" s="174"/>
      <c r="G971" s="155"/>
      <c r="H971" s="155"/>
      <c r="K971" s="155"/>
    </row>
    <row r="972" spans="1:11" hidden="1" x14ac:dyDescent="0.25">
      <c r="A972" s="173"/>
      <c r="B972" s="115"/>
      <c r="C972" s="11"/>
      <c r="D972" s="11"/>
      <c r="E972" s="8"/>
      <c r="F972" s="174"/>
      <c r="G972" s="155"/>
      <c r="H972" s="155"/>
      <c r="K972" s="155"/>
    </row>
    <row r="973" spans="1:11" x14ac:dyDescent="0.25">
      <c r="A973" s="173" t="s">
        <v>107</v>
      </c>
      <c r="B973" s="45" t="s">
        <v>24</v>
      </c>
      <c r="C973" s="16">
        <f t="shared" ref="C973:E973" si="260">C974+C982+C986+C990+C1000+C1007+C1012+C1020+C1026+C1033+C1036+C1041+C1047+C1109+C1115+C1119+C1124+C1131+C1137+C1142+C1148+C1153+C1160+C1166+C1172+C1179+C1185+C1188+C1192+C1195+C1200+C1204+C1206+C1212+C1218+C1228+C1234+C1240</f>
        <v>-3906000</v>
      </c>
      <c r="D973" s="16">
        <f t="shared" si="260"/>
        <v>1915747</v>
      </c>
      <c r="E973" s="16">
        <f t="shared" si="260"/>
        <v>15410738</v>
      </c>
      <c r="F973" s="30"/>
      <c r="G973" s="155"/>
      <c r="H973" s="155"/>
      <c r="K973" s="155"/>
    </row>
    <row r="974" spans="1:11" ht="31.5" x14ac:dyDescent="0.25">
      <c r="A974" s="173"/>
      <c r="B974" s="46" t="s">
        <v>267</v>
      </c>
      <c r="C974" s="11">
        <f>SUM(C975:C981)</f>
        <v>0</v>
      </c>
      <c r="D974" s="11">
        <f t="shared" ref="D974:E974" si="261">SUM(D975:D981)</f>
        <v>0</v>
      </c>
      <c r="E974" s="11">
        <f t="shared" si="261"/>
        <v>323817</v>
      </c>
      <c r="F974" s="30"/>
      <c r="G974" s="155"/>
      <c r="H974" s="155"/>
      <c r="K974" s="155"/>
    </row>
    <row r="975" spans="1:11" x14ac:dyDescent="0.25">
      <c r="A975" s="173"/>
      <c r="B975" s="27"/>
      <c r="C975" s="8"/>
      <c r="D975" s="53"/>
      <c r="E975" s="53">
        <v>323817</v>
      </c>
      <c r="F975" s="29" t="s">
        <v>386</v>
      </c>
      <c r="G975" s="155"/>
      <c r="H975" s="155"/>
      <c r="K975" s="155"/>
    </row>
    <row r="976" spans="1:11" hidden="1" x14ac:dyDescent="0.25">
      <c r="A976" s="173"/>
      <c r="B976" s="27"/>
      <c r="C976" s="8"/>
      <c r="D976" s="53"/>
      <c r="E976" s="53"/>
      <c r="F976" s="29"/>
      <c r="G976" s="155"/>
      <c r="H976" s="155"/>
      <c r="K976" s="155"/>
    </row>
    <row r="977" spans="1:15" hidden="1" x14ac:dyDescent="0.25">
      <c r="A977" s="173"/>
      <c r="B977" s="27"/>
      <c r="C977" s="8"/>
      <c r="D977" s="53"/>
      <c r="E977" s="53"/>
      <c r="F977" s="29"/>
      <c r="G977" s="155"/>
      <c r="H977" s="155"/>
      <c r="K977" s="155"/>
    </row>
    <row r="978" spans="1:15" hidden="1" x14ac:dyDescent="0.25">
      <c r="A978" s="173"/>
      <c r="B978" s="27"/>
      <c r="C978" s="8"/>
      <c r="D978" s="53"/>
      <c r="E978" s="53"/>
      <c r="F978" s="29"/>
      <c r="G978" s="155"/>
      <c r="H978" s="155"/>
      <c r="K978" s="155"/>
    </row>
    <row r="979" spans="1:15" hidden="1" x14ac:dyDescent="0.25">
      <c r="A979" s="173"/>
      <c r="B979" s="27"/>
      <c r="C979" s="8"/>
      <c r="D979" s="53"/>
      <c r="E979" s="53"/>
      <c r="F979" s="174"/>
      <c r="G979" s="155"/>
      <c r="H979" s="155"/>
      <c r="K979" s="155"/>
    </row>
    <row r="980" spans="1:15" hidden="1" x14ac:dyDescent="0.25">
      <c r="A980" s="173"/>
      <c r="B980" s="27"/>
      <c r="C980" s="8"/>
      <c r="D980" s="53"/>
      <c r="E980" s="53"/>
      <c r="F980" s="29"/>
      <c r="G980" s="155"/>
      <c r="H980" s="155"/>
      <c r="K980" s="155"/>
    </row>
    <row r="981" spans="1:15" hidden="1" x14ac:dyDescent="0.25">
      <c r="A981" s="173"/>
      <c r="B981" s="27"/>
      <c r="C981" s="8"/>
      <c r="D981" s="53"/>
      <c r="E981" s="53"/>
      <c r="F981" s="29"/>
      <c r="G981" s="155"/>
      <c r="H981" s="155"/>
      <c r="K981" s="155"/>
    </row>
    <row r="982" spans="1:15" hidden="1" x14ac:dyDescent="0.25">
      <c r="A982" s="173"/>
      <c r="B982" s="46" t="s">
        <v>2</v>
      </c>
      <c r="C982" s="11">
        <f>SUM(C983:C985)</f>
        <v>0</v>
      </c>
      <c r="D982" s="11">
        <f t="shared" ref="D982:E982" si="262">SUM(D983:D985)</f>
        <v>0</v>
      </c>
      <c r="E982" s="11">
        <f t="shared" si="262"/>
        <v>0</v>
      </c>
      <c r="F982" s="29"/>
      <c r="G982" s="155"/>
      <c r="H982" s="155"/>
      <c r="K982" s="155"/>
    </row>
    <row r="983" spans="1:15" hidden="1" x14ac:dyDescent="0.25">
      <c r="A983" s="173"/>
      <c r="B983" s="46"/>
      <c r="C983" s="8"/>
      <c r="D983" s="53"/>
      <c r="E983" s="53"/>
      <c r="F983" s="174"/>
      <c r="G983" s="155"/>
      <c r="H983" s="155"/>
      <c r="K983" s="155"/>
    </row>
    <row r="984" spans="1:15" hidden="1" x14ac:dyDescent="0.25">
      <c r="A984" s="173"/>
      <c r="B984" s="46"/>
      <c r="C984" s="8"/>
      <c r="D984" s="53"/>
      <c r="E984" s="53"/>
      <c r="F984" s="29"/>
      <c r="G984" s="155"/>
      <c r="H984" s="155"/>
      <c r="K984" s="155"/>
    </row>
    <row r="985" spans="1:15" hidden="1" x14ac:dyDescent="0.25">
      <c r="A985" s="173"/>
      <c r="B985" s="27"/>
      <c r="C985" s="8"/>
      <c r="D985" s="53"/>
      <c r="E985" s="53"/>
      <c r="F985" s="29"/>
      <c r="G985" s="155"/>
      <c r="H985" s="155"/>
      <c r="K985" s="155"/>
    </row>
    <row r="986" spans="1:15" x14ac:dyDescent="0.25">
      <c r="A986" s="173"/>
      <c r="B986" s="46" t="s">
        <v>28</v>
      </c>
      <c r="C986" s="11">
        <f>SUM(C987:C989)</f>
        <v>0</v>
      </c>
      <c r="D986" s="11">
        <f t="shared" ref="D986:E986" si="263">SUM(D987:D989)</f>
        <v>0</v>
      </c>
      <c r="E986" s="11">
        <f t="shared" si="263"/>
        <v>321500</v>
      </c>
      <c r="F986" s="174"/>
      <c r="G986" s="155"/>
      <c r="H986" s="155"/>
      <c r="K986" s="155"/>
    </row>
    <row r="987" spans="1:15" ht="22.9" hidden="1" customHeight="1" x14ac:dyDescent="0.25">
      <c r="A987" s="173"/>
      <c r="B987" s="46"/>
      <c r="C987" s="11"/>
      <c r="D987" s="11"/>
      <c r="E987" s="11"/>
      <c r="F987" s="174"/>
      <c r="G987" s="155"/>
      <c r="H987" s="155"/>
      <c r="K987" s="155"/>
    </row>
    <row r="988" spans="1:15" ht="31.5" x14ac:dyDescent="0.25">
      <c r="A988" s="173"/>
      <c r="B988" s="20"/>
      <c r="C988" s="11"/>
      <c r="D988" s="11"/>
      <c r="E988" s="11">
        <v>141500</v>
      </c>
      <c r="F988" s="150" t="s">
        <v>348</v>
      </c>
      <c r="G988" s="155"/>
      <c r="H988" s="155"/>
      <c r="K988" s="155"/>
    </row>
    <row r="989" spans="1:15" ht="49.9" customHeight="1" x14ac:dyDescent="0.25">
      <c r="A989" s="173"/>
      <c r="B989" s="20" t="s">
        <v>310</v>
      </c>
      <c r="C989" s="8"/>
      <c r="D989" s="8"/>
      <c r="E989" s="8">
        <v>180000</v>
      </c>
      <c r="F989" s="29" t="s">
        <v>387</v>
      </c>
      <c r="G989" s="155"/>
      <c r="H989" s="155"/>
      <c r="K989" s="155"/>
    </row>
    <row r="990" spans="1:15" s="177" customFormat="1" x14ac:dyDescent="0.25">
      <c r="A990" s="63"/>
      <c r="B990" s="46" t="s">
        <v>19</v>
      </c>
      <c r="C990" s="11">
        <f t="shared" ref="C990:E990" si="264">SUM(C991:C999)</f>
        <v>0</v>
      </c>
      <c r="D990" s="11">
        <f t="shared" si="264"/>
        <v>0</v>
      </c>
      <c r="E990" s="11">
        <f t="shared" si="264"/>
        <v>369438</v>
      </c>
      <c r="F990" s="174"/>
      <c r="G990" s="158"/>
      <c r="H990" s="155"/>
      <c r="I990" s="159"/>
      <c r="J990" s="159"/>
      <c r="K990" s="155"/>
      <c r="L990" s="159"/>
      <c r="M990" s="159"/>
      <c r="N990" s="159"/>
      <c r="O990" s="159"/>
    </row>
    <row r="991" spans="1:15" ht="36" customHeight="1" x14ac:dyDescent="0.25">
      <c r="A991" s="173"/>
      <c r="B991" s="20"/>
      <c r="C991" s="8"/>
      <c r="D991" s="8"/>
      <c r="E991" s="8">
        <v>144549</v>
      </c>
      <c r="F991" s="174" t="s">
        <v>424</v>
      </c>
      <c r="G991" s="155"/>
      <c r="H991" s="155"/>
      <c r="K991" s="155"/>
    </row>
    <row r="992" spans="1:15" ht="37.9" customHeight="1" x14ac:dyDescent="0.25">
      <c r="A992" s="173"/>
      <c r="B992" s="20"/>
      <c r="C992" s="11"/>
      <c r="D992" s="11"/>
      <c r="E992" s="8">
        <v>105000</v>
      </c>
      <c r="F992" s="29" t="s">
        <v>425</v>
      </c>
      <c r="G992" s="155"/>
      <c r="H992" s="155"/>
      <c r="K992" s="155"/>
    </row>
    <row r="993" spans="1:15" ht="35.450000000000003" customHeight="1" x14ac:dyDescent="0.25">
      <c r="A993" s="173"/>
      <c r="B993" s="20"/>
      <c r="C993" s="11"/>
      <c r="D993" s="11"/>
      <c r="E993" s="8">
        <v>90000</v>
      </c>
      <c r="F993" s="29" t="s">
        <v>387</v>
      </c>
      <c r="G993" s="155"/>
      <c r="H993" s="155"/>
      <c r="K993" s="155"/>
    </row>
    <row r="994" spans="1:15" ht="31.5" x14ac:dyDescent="0.25">
      <c r="A994" s="173"/>
      <c r="B994" s="20"/>
      <c r="C994" s="11"/>
      <c r="D994" s="11"/>
      <c r="E994" s="8">
        <v>29889</v>
      </c>
      <c r="F994" s="150" t="s">
        <v>348</v>
      </c>
      <c r="G994" s="155"/>
      <c r="H994" s="155"/>
      <c r="K994" s="155"/>
    </row>
    <row r="995" spans="1:15" hidden="1" x14ac:dyDescent="0.25">
      <c r="A995" s="173"/>
      <c r="B995" s="20"/>
      <c r="C995" s="11"/>
      <c r="D995" s="11"/>
      <c r="E995" s="8"/>
      <c r="F995" s="174"/>
      <c r="G995" s="155"/>
      <c r="H995" s="155"/>
      <c r="K995" s="155"/>
    </row>
    <row r="996" spans="1:15" hidden="1" x14ac:dyDescent="0.25">
      <c r="A996" s="173"/>
      <c r="B996" s="20"/>
      <c r="C996" s="11"/>
      <c r="D996" s="11"/>
      <c r="E996" s="8"/>
      <c r="F996" s="174"/>
      <c r="G996" s="155"/>
      <c r="H996" s="155"/>
      <c r="K996" s="155"/>
    </row>
    <row r="997" spans="1:15" hidden="1" x14ac:dyDescent="0.25">
      <c r="A997" s="173"/>
      <c r="B997" s="20"/>
      <c r="C997" s="11"/>
      <c r="D997" s="11"/>
      <c r="E997" s="11"/>
      <c r="F997" s="29"/>
      <c r="G997" s="155"/>
      <c r="H997" s="155"/>
      <c r="K997" s="155"/>
    </row>
    <row r="998" spans="1:15" hidden="1" x14ac:dyDescent="0.25">
      <c r="A998" s="173"/>
      <c r="B998" s="20"/>
      <c r="C998" s="11"/>
      <c r="D998" s="11"/>
      <c r="E998" s="11"/>
      <c r="F998" s="29"/>
      <c r="G998" s="155"/>
      <c r="H998" s="155"/>
      <c r="K998" s="155"/>
    </row>
    <row r="999" spans="1:15" hidden="1" x14ac:dyDescent="0.25">
      <c r="A999" s="173"/>
      <c r="B999" s="20"/>
      <c r="C999" s="11"/>
      <c r="D999" s="11"/>
      <c r="E999" s="11"/>
      <c r="F999" s="174"/>
      <c r="G999" s="155"/>
      <c r="H999" s="155"/>
      <c r="K999" s="155"/>
    </row>
    <row r="1000" spans="1:15" s="177" customFormat="1" ht="32.450000000000003" hidden="1" customHeight="1" x14ac:dyDescent="0.25">
      <c r="A1000" s="63"/>
      <c r="B1000" s="46" t="s">
        <v>54</v>
      </c>
      <c r="C1000" s="11">
        <f>SUM(C1001:C1006)</f>
        <v>0</v>
      </c>
      <c r="D1000" s="11">
        <f t="shared" ref="D1000:E1000" si="265">SUM(D1001:D1006)</f>
        <v>0</v>
      </c>
      <c r="E1000" s="11">
        <f t="shared" si="265"/>
        <v>0</v>
      </c>
      <c r="F1000" s="174"/>
      <c r="G1000" s="158"/>
      <c r="H1000" s="155"/>
      <c r="I1000" s="159"/>
      <c r="J1000" s="159"/>
      <c r="K1000" s="155"/>
      <c r="L1000" s="159"/>
      <c r="M1000" s="159"/>
      <c r="N1000" s="159"/>
      <c r="O1000" s="159"/>
    </row>
    <row r="1001" spans="1:15" hidden="1" x14ac:dyDescent="0.25">
      <c r="A1001" s="173"/>
      <c r="B1001" s="46"/>
      <c r="C1001" s="11"/>
      <c r="D1001" s="11"/>
      <c r="E1001" s="11"/>
      <c r="F1001" s="174"/>
      <c r="G1001" s="155"/>
      <c r="H1001" s="155"/>
      <c r="K1001" s="155"/>
    </row>
    <row r="1002" spans="1:15" ht="36" hidden="1" customHeight="1" x14ac:dyDescent="0.25">
      <c r="A1002" s="173"/>
      <c r="B1002" s="46"/>
      <c r="C1002" s="8"/>
      <c r="D1002" s="8"/>
      <c r="E1002" s="8"/>
      <c r="F1002" s="174"/>
      <c r="G1002" s="155"/>
      <c r="H1002" s="155"/>
      <c r="K1002" s="155"/>
    </row>
    <row r="1003" spans="1:15" hidden="1" x14ac:dyDescent="0.25">
      <c r="A1003" s="173"/>
      <c r="B1003" s="46"/>
      <c r="C1003" s="8"/>
      <c r="D1003" s="8"/>
      <c r="E1003" s="8"/>
      <c r="F1003" s="174"/>
      <c r="G1003" s="155"/>
      <c r="H1003" s="155"/>
      <c r="K1003" s="155"/>
    </row>
    <row r="1004" spans="1:15" hidden="1" x14ac:dyDescent="0.25">
      <c r="A1004" s="173"/>
      <c r="B1004" s="46"/>
      <c r="C1004" s="8"/>
      <c r="D1004" s="8"/>
      <c r="E1004" s="8"/>
      <c r="F1004" s="29"/>
      <c r="G1004" s="155"/>
      <c r="H1004" s="155"/>
      <c r="K1004" s="155"/>
    </row>
    <row r="1005" spans="1:15" hidden="1" x14ac:dyDescent="0.25">
      <c r="A1005" s="173"/>
      <c r="B1005" s="46"/>
      <c r="C1005" s="8"/>
      <c r="D1005" s="8"/>
      <c r="E1005" s="8"/>
      <c r="F1005" s="29"/>
      <c r="G1005" s="155"/>
      <c r="H1005" s="155"/>
      <c r="K1005" s="155"/>
    </row>
    <row r="1006" spans="1:15" hidden="1" x14ac:dyDescent="0.25">
      <c r="A1006" s="173"/>
      <c r="B1006" s="46"/>
      <c r="C1006" s="8"/>
      <c r="D1006" s="8"/>
      <c r="E1006" s="8"/>
      <c r="F1006" s="29"/>
      <c r="G1006" s="155"/>
      <c r="H1006" s="155"/>
      <c r="K1006" s="155"/>
    </row>
    <row r="1007" spans="1:15" s="177" customFormat="1" x14ac:dyDescent="0.25">
      <c r="A1007" s="63"/>
      <c r="B1007" s="46" t="s">
        <v>22</v>
      </c>
      <c r="C1007" s="11">
        <f>C1008+C1011</f>
        <v>0</v>
      </c>
      <c r="D1007" s="11">
        <f t="shared" ref="D1007:E1007" si="266">D1008+D1011</f>
        <v>0</v>
      </c>
      <c r="E1007" s="11">
        <f t="shared" si="266"/>
        <v>800000</v>
      </c>
      <c r="F1007" s="29"/>
      <c r="G1007" s="158"/>
      <c r="H1007" s="155"/>
      <c r="I1007" s="159"/>
      <c r="J1007" s="159"/>
      <c r="K1007" s="155"/>
      <c r="L1007" s="159"/>
      <c r="M1007" s="159"/>
      <c r="N1007" s="159"/>
      <c r="O1007" s="159"/>
    </row>
    <row r="1008" spans="1:15" ht="85.15" customHeight="1" x14ac:dyDescent="0.25">
      <c r="A1008" s="173"/>
      <c r="B1008" s="20"/>
      <c r="C1008" s="8"/>
      <c r="D1008" s="8"/>
      <c r="E1008" s="8">
        <v>800000</v>
      </c>
      <c r="F1008" s="29" t="s">
        <v>387</v>
      </c>
      <c r="G1008" s="155"/>
      <c r="H1008" s="155"/>
      <c r="K1008" s="155"/>
    </row>
    <row r="1009" spans="1:11" hidden="1" x14ac:dyDescent="0.25">
      <c r="A1009" s="173"/>
      <c r="B1009" s="20"/>
      <c r="C1009" s="11"/>
      <c r="D1009" s="11"/>
      <c r="E1009" s="11"/>
      <c r="F1009" s="174"/>
      <c r="G1009" s="155"/>
      <c r="H1009" s="155"/>
      <c r="K1009" s="155"/>
    </row>
    <row r="1010" spans="1:11" hidden="1" x14ac:dyDescent="0.25">
      <c r="A1010" s="173"/>
      <c r="B1010" s="20"/>
      <c r="C1010" s="11"/>
      <c r="D1010" s="8"/>
      <c r="E1010" s="8"/>
      <c r="F1010" s="29"/>
      <c r="G1010" s="155"/>
      <c r="H1010" s="155"/>
      <c r="K1010" s="155"/>
    </row>
    <row r="1011" spans="1:11" hidden="1" x14ac:dyDescent="0.25">
      <c r="A1011" s="173"/>
      <c r="B1011" s="20"/>
      <c r="C1011" s="11"/>
      <c r="D1011" s="8"/>
      <c r="E1011" s="8"/>
      <c r="F1011" s="29"/>
      <c r="G1011" s="155"/>
      <c r="H1011" s="155"/>
      <c r="K1011" s="155"/>
    </row>
    <row r="1012" spans="1:11" ht="48.6" customHeight="1" x14ac:dyDescent="0.25">
      <c r="A1012" s="173"/>
      <c r="B1012" s="46" t="s">
        <v>71</v>
      </c>
      <c r="C1012" s="11">
        <f>SUM(C1013:C1019)</f>
        <v>0</v>
      </c>
      <c r="D1012" s="11">
        <f t="shared" ref="D1012:E1012" si="267">SUM(D1013:D1019)</f>
        <v>200000</v>
      </c>
      <c r="E1012" s="11">
        <f t="shared" si="267"/>
        <v>0</v>
      </c>
      <c r="F1012" s="106"/>
      <c r="G1012" s="155"/>
      <c r="H1012" s="155"/>
      <c r="K1012" s="155"/>
    </row>
    <row r="1013" spans="1:11" x14ac:dyDescent="0.25">
      <c r="A1013" s="173"/>
      <c r="B1013" s="20" t="s">
        <v>298</v>
      </c>
      <c r="C1013" s="8"/>
      <c r="D1013" s="8">
        <v>200000</v>
      </c>
      <c r="E1013" s="8"/>
      <c r="F1013" s="174" t="s">
        <v>426</v>
      </c>
      <c r="G1013" s="155"/>
      <c r="H1013" s="155"/>
      <c r="K1013" s="155"/>
    </row>
    <row r="1014" spans="1:11" hidden="1" x14ac:dyDescent="0.25">
      <c r="A1014" s="173"/>
      <c r="B1014" s="20"/>
      <c r="C1014" s="8"/>
      <c r="D1014" s="8"/>
      <c r="E1014" s="8"/>
      <c r="F1014" s="174"/>
      <c r="G1014" s="155"/>
      <c r="H1014" s="155"/>
      <c r="K1014" s="155"/>
    </row>
    <row r="1015" spans="1:11" hidden="1" x14ac:dyDescent="0.25">
      <c r="A1015" s="173"/>
      <c r="B1015" s="20"/>
      <c r="C1015" s="11"/>
      <c r="D1015" s="11"/>
      <c r="E1015" s="11"/>
      <c r="F1015" s="29"/>
      <c r="G1015" s="155"/>
      <c r="H1015" s="155"/>
      <c r="K1015" s="155"/>
    </row>
    <row r="1016" spans="1:11" hidden="1" x14ac:dyDescent="0.25">
      <c r="A1016" s="173"/>
      <c r="B1016" s="46"/>
      <c r="C1016" s="11"/>
      <c r="D1016" s="8"/>
      <c r="E1016" s="8"/>
      <c r="F1016" s="29"/>
      <c r="G1016" s="155"/>
      <c r="H1016" s="155"/>
      <c r="K1016" s="155"/>
    </row>
    <row r="1017" spans="1:11" hidden="1" x14ac:dyDescent="0.25">
      <c r="A1017" s="173"/>
      <c r="B1017" s="46"/>
      <c r="C1017" s="11"/>
      <c r="D1017" s="8"/>
      <c r="E1017" s="8"/>
      <c r="F1017" s="106"/>
      <c r="G1017" s="155"/>
      <c r="H1017" s="155"/>
      <c r="K1017" s="155"/>
    </row>
    <row r="1018" spans="1:11" hidden="1" x14ac:dyDescent="0.25">
      <c r="A1018" s="173"/>
      <c r="B1018" s="46"/>
      <c r="C1018" s="11"/>
      <c r="D1018" s="8"/>
      <c r="E1018" s="8"/>
      <c r="F1018" s="106"/>
      <c r="G1018" s="155"/>
      <c r="H1018" s="155"/>
      <c r="K1018" s="155"/>
    </row>
    <row r="1019" spans="1:11" hidden="1" x14ac:dyDescent="0.25">
      <c r="A1019" s="173"/>
      <c r="B1019" s="20"/>
      <c r="C1019" s="8"/>
      <c r="D1019" s="8"/>
      <c r="E1019" s="8"/>
      <c r="F1019" s="106"/>
      <c r="G1019" s="155"/>
      <c r="H1019" s="155"/>
      <c r="K1019" s="155"/>
    </row>
    <row r="1020" spans="1:11" ht="31.5" x14ac:dyDescent="0.25">
      <c r="A1020" s="173"/>
      <c r="B1020" s="64" t="s">
        <v>30</v>
      </c>
      <c r="C1020" s="71">
        <f>SUM(C1021:C1025)</f>
        <v>0</v>
      </c>
      <c r="D1020" s="71">
        <f t="shared" ref="D1020:E1020" si="268">SUM(D1021:D1025)</f>
        <v>0</v>
      </c>
      <c r="E1020" s="71">
        <f t="shared" si="268"/>
        <v>57809</v>
      </c>
      <c r="F1020" s="29"/>
      <c r="G1020" s="155"/>
      <c r="H1020" s="155"/>
      <c r="K1020" s="155"/>
    </row>
    <row r="1021" spans="1:11" ht="51.6" customHeight="1" x14ac:dyDescent="0.25">
      <c r="A1021" s="173"/>
      <c r="B1021" s="20"/>
      <c r="C1021" s="11"/>
      <c r="D1021" s="28"/>
      <c r="E1021" s="28">
        <v>57809</v>
      </c>
      <c r="F1021" s="150" t="s">
        <v>348</v>
      </c>
      <c r="G1021" s="155"/>
      <c r="H1021" s="155"/>
      <c r="K1021" s="155"/>
    </row>
    <row r="1022" spans="1:11" hidden="1" x14ac:dyDescent="0.25">
      <c r="A1022" s="173"/>
      <c r="B1022" s="27"/>
      <c r="C1022" s="8"/>
      <c r="D1022" s="8"/>
      <c r="E1022" s="8"/>
      <c r="F1022" s="29"/>
      <c r="G1022" s="155"/>
      <c r="H1022" s="155"/>
      <c r="K1022" s="155"/>
    </row>
    <row r="1023" spans="1:11" hidden="1" x14ac:dyDescent="0.25">
      <c r="A1023" s="173"/>
      <c r="B1023" s="46"/>
      <c r="C1023" s="71"/>
      <c r="D1023" s="28"/>
      <c r="E1023" s="28"/>
      <c r="F1023" s="29"/>
      <c r="G1023" s="155"/>
      <c r="H1023" s="155"/>
      <c r="K1023" s="155"/>
    </row>
    <row r="1024" spans="1:11" hidden="1" x14ac:dyDescent="0.25">
      <c r="A1024" s="173"/>
      <c r="B1024" s="46"/>
      <c r="C1024" s="71"/>
      <c r="D1024" s="28"/>
      <c r="E1024" s="28"/>
      <c r="F1024" s="29"/>
      <c r="G1024" s="155"/>
      <c r="H1024" s="155"/>
      <c r="K1024" s="155"/>
    </row>
    <row r="1025" spans="1:11" hidden="1" x14ac:dyDescent="0.25">
      <c r="A1025" s="173"/>
      <c r="B1025" s="20"/>
      <c r="C1025" s="8"/>
      <c r="D1025" s="8"/>
      <c r="E1025" s="8"/>
      <c r="F1025" s="174"/>
      <c r="G1025" s="155"/>
      <c r="H1025" s="155"/>
      <c r="K1025" s="155"/>
    </row>
    <row r="1026" spans="1:11" ht="31.5" hidden="1" x14ac:dyDescent="0.25">
      <c r="A1026" s="173"/>
      <c r="B1026" s="86" t="s">
        <v>23</v>
      </c>
      <c r="C1026" s="11">
        <f>SUM(C1027:C1032)</f>
        <v>0</v>
      </c>
      <c r="D1026" s="11">
        <f t="shared" ref="D1026:E1026" si="269">SUM(D1027:D1032)</f>
        <v>0</v>
      </c>
      <c r="E1026" s="11">
        <f t="shared" si="269"/>
        <v>0</v>
      </c>
      <c r="F1026" s="174"/>
      <c r="G1026" s="155"/>
      <c r="H1026" s="155"/>
      <c r="K1026" s="155"/>
    </row>
    <row r="1027" spans="1:11" ht="33.6" hidden="1" customHeight="1" x14ac:dyDescent="0.25">
      <c r="A1027" s="173"/>
      <c r="B1027" s="86"/>
      <c r="C1027" s="11"/>
      <c r="D1027" s="11"/>
      <c r="E1027" s="11"/>
      <c r="F1027" s="29"/>
      <c r="G1027" s="155"/>
      <c r="H1027" s="155"/>
      <c r="K1027" s="155"/>
    </row>
    <row r="1028" spans="1:11" hidden="1" x14ac:dyDescent="0.25">
      <c r="A1028" s="173"/>
      <c r="B1028" s="20"/>
      <c r="C1028" s="11"/>
      <c r="D1028" s="8"/>
      <c r="E1028" s="8"/>
      <c r="F1028" s="174"/>
      <c r="G1028" s="155"/>
      <c r="H1028" s="155"/>
      <c r="K1028" s="155"/>
    </row>
    <row r="1029" spans="1:11" hidden="1" x14ac:dyDescent="0.25">
      <c r="A1029" s="173"/>
      <c r="B1029" s="20"/>
      <c r="C1029" s="8"/>
      <c r="D1029" s="8"/>
      <c r="E1029" s="8"/>
      <c r="F1029" s="174"/>
      <c r="G1029" s="155"/>
      <c r="H1029" s="155"/>
      <c r="K1029" s="155"/>
    </row>
    <row r="1030" spans="1:11" hidden="1" x14ac:dyDescent="0.25">
      <c r="A1030" s="173"/>
      <c r="B1030" s="20"/>
      <c r="C1030" s="11"/>
      <c r="D1030" s="8"/>
      <c r="E1030" s="8"/>
      <c r="F1030" s="29"/>
      <c r="G1030" s="155"/>
      <c r="H1030" s="155"/>
      <c r="K1030" s="155"/>
    </row>
    <row r="1031" spans="1:11" hidden="1" x14ac:dyDescent="0.25">
      <c r="A1031" s="173"/>
      <c r="B1031" s="86"/>
      <c r="C1031" s="8"/>
      <c r="D1031" s="8"/>
      <c r="E1031" s="8"/>
      <c r="F1031" s="29"/>
      <c r="G1031" s="155"/>
      <c r="H1031" s="155"/>
      <c r="K1031" s="155"/>
    </row>
    <row r="1032" spans="1:11" hidden="1" x14ac:dyDescent="0.25">
      <c r="A1032" s="173"/>
      <c r="B1032" s="27"/>
      <c r="C1032" s="8"/>
      <c r="D1032" s="8"/>
      <c r="E1032" s="8"/>
      <c r="F1032" s="174"/>
      <c r="G1032" s="155"/>
      <c r="H1032" s="155"/>
      <c r="K1032" s="155"/>
    </row>
    <row r="1033" spans="1:11" hidden="1" x14ac:dyDescent="0.25">
      <c r="A1033" s="173"/>
      <c r="B1033" s="86" t="s">
        <v>272</v>
      </c>
      <c r="C1033" s="11">
        <f>SUM(C1034:C1035)</f>
        <v>0</v>
      </c>
      <c r="D1033" s="11">
        <f t="shared" ref="D1033:E1033" si="270">SUM(D1034:D1035)</f>
        <v>0</v>
      </c>
      <c r="E1033" s="11">
        <f t="shared" si="270"/>
        <v>0</v>
      </c>
      <c r="F1033" s="106"/>
      <c r="G1033" s="155"/>
      <c r="H1033" s="155"/>
      <c r="K1033" s="155"/>
    </row>
    <row r="1034" spans="1:11" hidden="1" x14ac:dyDescent="0.25">
      <c r="A1034" s="173"/>
      <c r="B1034" s="86"/>
      <c r="C1034" s="8"/>
      <c r="D1034" s="8"/>
      <c r="E1034" s="8"/>
      <c r="F1034" s="29"/>
      <c r="G1034" s="155"/>
      <c r="H1034" s="155"/>
      <c r="K1034" s="155"/>
    </row>
    <row r="1035" spans="1:11" hidden="1" x14ac:dyDescent="0.25">
      <c r="A1035" s="173"/>
      <c r="B1035" s="86"/>
      <c r="C1035" s="8"/>
      <c r="D1035" s="8"/>
      <c r="E1035" s="8"/>
      <c r="F1035" s="174"/>
      <c r="G1035" s="155"/>
      <c r="H1035" s="155"/>
      <c r="K1035" s="155"/>
    </row>
    <row r="1036" spans="1:11" x14ac:dyDescent="0.25">
      <c r="A1036" s="173"/>
      <c r="B1036" s="120" t="s">
        <v>260</v>
      </c>
      <c r="C1036" s="11">
        <f>SUM(C1037:C1040)</f>
        <v>0</v>
      </c>
      <c r="D1036" s="11">
        <f t="shared" ref="D1036:E1036" si="271">SUM(D1037:D1040)</f>
        <v>0</v>
      </c>
      <c r="E1036" s="11">
        <f t="shared" si="271"/>
        <v>1891747</v>
      </c>
      <c r="F1036" s="106"/>
      <c r="G1036" s="155"/>
      <c r="H1036" s="155"/>
      <c r="K1036" s="155"/>
    </row>
    <row r="1037" spans="1:11" ht="31.5" x14ac:dyDescent="0.25">
      <c r="A1037" s="173"/>
      <c r="B1037" s="86"/>
      <c r="C1037" s="8"/>
      <c r="D1037" s="8"/>
      <c r="E1037" s="8">
        <v>151347</v>
      </c>
      <c r="F1037" s="29" t="s">
        <v>427</v>
      </c>
      <c r="G1037" s="155"/>
      <c r="H1037" s="155"/>
      <c r="K1037" s="155"/>
    </row>
    <row r="1038" spans="1:11" ht="32.450000000000003" hidden="1" customHeight="1" x14ac:dyDescent="0.25">
      <c r="A1038" s="173"/>
      <c r="B1038" s="86"/>
      <c r="C1038" s="8"/>
      <c r="D1038" s="8"/>
      <c r="E1038" s="8"/>
      <c r="F1038" s="29"/>
      <c r="G1038" s="155"/>
      <c r="H1038" s="155"/>
      <c r="K1038" s="155"/>
    </row>
    <row r="1039" spans="1:11" ht="34.9" customHeight="1" x14ac:dyDescent="0.25">
      <c r="A1039" s="173"/>
      <c r="B1039" s="86"/>
      <c r="C1039" s="8"/>
      <c r="D1039" s="8"/>
      <c r="E1039" s="8">
        <v>1740400</v>
      </c>
      <c r="F1039" s="150" t="s">
        <v>348</v>
      </c>
      <c r="G1039" s="155"/>
      <c r="H1039" s="155"/>
      <c r="K1039" s="155"/>
    </row>
    <row r="1040" spans="1:11" ht="12" hidden="1" customHeight="1" x14ac:dyDescent="0.25">
      <c r="A1040" s="173"/>
      <c r="B1040" s="86"/>
      <c r="C1040" s="8"/>
      <c r="D1040" s="8"/>
      <c r="E1040" s="8"/>
      <c r="F1040" s="174"/>
      <c r="G1040" s="155"/>
      <c r="H1040" s="155"/>
      <c r="K1040" s="155"/>
    </row>
    <row r="1041" spans="1:11" x14ac:dyDescent="0.25">
      <c r="A1041" s="173"/>
      <c r="B1041" s="86" t="s">
        <v>196</v>
      </c>
      <c r="C1041" s="8">
        <f>SUM(C1042:C1046)</f>
        <v>0</v>
      </c>
      <c r="D1041" s="8">
        <f t="shared" ref="D1041:E1041" si="272">SUM(D1042:D1046)</f>
        <v>0</v>
      </c>
      <c r="E1041" s="8">
        <f t="shared" si="272"/>
        <v>1295000</v>
      </c>
      <c r="F1041" s="32"/>
      <c r="G1041" s="155"/>
      <c r="H1041" s="155"/>
      <c r="K1041" s="155"/>
    </row>
    <row r="1042" spans="1:11" ht="37.15" hidden="1" customHeight="1" x14ac:dyDescent="0.25">
      <c r="A1042" s="173"/>
      <c r="B1042" s="86"/>
      <c r="C1042" s="8"/>
      <c r="D1042" s="8"/>
      <c r="E1042" s="8"/>
      <c r="F1042" s="32"/>
      <c r="G1042" s="155"/>
      <c r="H1042" s="155"/>
      <c r="K1042" s="155"/>
    </row>
    <row r="1043" spans="1:11" ht="34.15" customHeight="1" x14ac:dyDescent="0.25">
      <c r="A1043" s="173"/>
      <c r="B1043" s="86"/>
      <c r="C1043" s="8"/>
      <c r="D1043" s="8"/>
      <c r="E1043" s="8">
        <v>250000</v>
      </c>
      <c r="F1043" s="29" t="s">
        <v>425</v>
      </c>
      <c r="G1043" s="155"/>
      <c r="H1043" s="155"/>
      <c r="K1043" s="155"/>
    </row>
    <row r="1044" spans="1:11" ht="35.450000000000003" customHeight="1" x14ac:dyDescent="0.25">
      <c r="A1044" s="173"/>
      <c r="B1044" s="120"/>
      <c r="C1044" s="11"/>
      <c r="D1044" s="11"/>
      <c r="E1044" s="8">
        <v>1000000</v>
      </c>
      <c r="F1044" s="174" t="s">
        <v>427</v>
      </c>
      <c r="G1044" s="155"/>
      <c r="H1044" s="155"/>
      <c r="K1044" s="155"/>
    </row>
    <row r="1045" spans="1:11" ht="37.9" customHeight="1" x14ac:dyDescent="0.25">
      <c r="A1045" s="173"/>
      <c r="B1045" s="120"/>
      <c r="C1045" s="11"/>
      <c r="D1045" s="11"/>
      <c r="E1045" s="8">
        <v>40000</v>
      </c>
      <c r="F1045" s="150" t="s">
        <v>348</v>
      </c>
      <c r="G1045" s="155"/>
      <c r="H1045" s="155"/>
      <c r="K1045" s="155"/>
    </row>
    <row r="1046" spans="1:11" ht="35.450000000000003" customHeight="1" x14ac:dyDescent="0.25">
      <c r="A1046" s="173"/>
      <c r="B1046" s="86"/>
      <c r="C1046" s="8"/>
      <c r="D1046" s="8"/>
      <c r="E1046" s="8">
        <v>5000</v>
      </c>
      <c r="F1046" s="142" t="s">
        <v>428</v>
      </c>
      <c r="G1046" s="155"/>
      <c r="H1046" s="155"/>
      <c r="K1046" s="155"/>
    </row>
    <row r="1047" spans="1:11" x14ac:dyDescent="0.25">
      <c r="A1047" s="173"/>
      <c r="B1047" s="86" t="s">
        <v>20</v>
      </c>
      <c r="C1047" s="71">
        <f>SUM(C1048:C1108)</f>
        <v>-3906000</v>
      </c>
      <c r="D1047" s="71">
        <f t="shared" ref="D1047:E1047" si="273">SUM(D1048:D1108)</f>
        <v>101026</v>
      </c>
      <c r="E1047" s="71">
        <f t="shared" si="273"/>
        <v>3388249</v>
      </c>
      <c r="F1047" s="174"/>
      <c r="G1047" s="155"/>
      <c r="H1047" s="155"/>
      <c r="K1047" s="155"/>
    </row>
    <row r="1048" spans="1:11" ht="34.9" customHeight="1" x14ac:dyDescent="0.25">
      <c r="A1048" s="173"/>
      <c r="B1048" s="86"/>
      <c r="C1048" s="71"/>
      <c r="D1048" s="71"/>
      <c r="E1048" s="71">
        <v>42200</v>
      </c>
      <c r="F1048" s="174" t="s">
        <v>385</v>
      </c>
      <c r="G1048" s="155"/>
      <c r="H1048" s="155"/>
      <c r="K1048" s="155"/>
    </row>
    <row r="1049" spans="1:11" ht="36" customHeight="1" x14ac:dyDescent="0.25">
      <c r="A1049" s="173"/>
      <c r="B1049" s="27"/>
      <c r="C1049" s="28"/>
      <c r="D1049" s="28"/>
      <c r="E1049" s="28">
        <v>500000</v>
      </c>
      <c r="F1049" s="29" t="s">
        <v>387</v>
      </c>
      <c r="G1049" s="155"/>
      <c r="H1049" s="155"/>
      <c r="K1049" s="155"/>
    </row>
    <row r="1050" spans="1:11" ht="54" customHeight="1" x14ac:dyDescent="0.25">
      <c r="A1050" s="173"/>
      <c r="B1050" s="27"/>
      <c r="C1050" s="28">
        <f>-2000000-604000-1000000-302000</f>
        <v>-3906000</v>
      </c>
      <c r="D1050" s="28"/>
      <c r="E1050" s="28"/>
      <c r="F1050" s="121" t="s">
        <v>429</v>
      </c>
      <c r="G1050" s="155"/>
      <c r="H1050" s="155"/>
      <c r="K1050" s="155"/>
    </row>
    <row r="1051" spans="1:11" ht="33" hidden="1" customHeight="1" x14ac:dyDescent="0.25">
      <c r="A1051" s="173"/>
      <c r="B1051" s="27"/>
      <c r="C1051" s="28"/>
      <c r="D1051" s="28"/>
      <c r="E1051" s="28"/>
      <c r="F1051" s="121"/>
      <c r="G1051" s="155"/>
      <c r="H1051" s="155"/>
      <c r="K1051" s="155"/>
    </row>
    <row r="1052" spans="1:11" ht="31.5" x14ac:dyDescent="0.25">
      <c r="A1052" s="173"/>
      <c r="B1052" s="86" t="s">
        <v>311</v>
      </c>
      <c r="C1052" s="28"/>
      <c r="D1052" s="28"/>
      <c r="E1052" s="28"/>
      <c r="F1052" s="29"/>
      <c r="G1052" s="155"/>
      <c r="H1052" s="155"/>
      <c r="K1052" s="155"/>
    </row>
    <row r="1053" spans="1:11" ht="33" customHeight="1" x14ac:dyDescent="0.25">
      <c r="A1053" s="173"/>
      <c r="B1053" s="27"/>
      <c r="C1053" s="28"/>
      <c r="D1053" s="28"/>
      <c r="E1053" s="28">
        <v>17100</v>
      </c>
      <c r="F1053" s="29" t="s">
        <v>425</v>
      </c>
      <c r="G1053" s="155"/>
      <c r="H1053" s="155"/>
      <c r="K1053" s="155"/>
    </row>
    <row r="1054" spans="1:11" ht="49.9" customHeight="1" x14ac:dyDescent="0.25">
      <c r="A1054" s="173"/>
      <c r="B1054" s="27"/>
      <c r="C1054" s="28"/>
      <c r="D1054" s="28"/>
      <c r="E1054" s="28">
        <v>2828949</v>
      </c>
      <c r="F1054" s="150" t="s">
        <v>348</v>
      </c>
      <c r="G1054" s="155"/>
      <c r="H1054" s="155"/>
      <c r="K1054" s="155"/>
    </row>
    <row r="1055" spans="1:11" hidden="1" x14ac:dyDescent="0.25">
      <c r="A1055" s="173"/>
      <c r="B1055" s="9"/>
      <c r="C1055" s="28"/>
      <c r="D1055" s="28"/>
      <c r="E1055" s="28"/>
      <c r="F1055" s="29"/>
      <c r="G1055" s="155"/>
      <c r="H1055" s="155"/>
      <c r="K1055" s="155"/>
    </row>
    <row r="1056" spans="1:11" x14ac:dyDescent="0.25">
      <c r="A1056" s="173"/>
      <c r="B1056" s="122"/>
      <c r="C1056" s="28"/>
      <c r="D1056" s="28">
        <v>101026</v>
      </c>
      <c r="E1056" s="28"/>
      <c r="F1056" s="29" t="s">
        <v>430</v>
      </c>
      <c r="G1056" s="155"/>
      <c r="H1056" s="155"/>
      <c r="K1056" s="155"/>
    </row>
    <row r="1057" spans="1:15" hidden="1" x14ac:dyDescent="0.25">
      <c r="A1057" s="173"/>
      <c r="B1057" s="9"/>
      <c r="C1057" s="28"/>
      <c r="D1057" s="28"/>
      <c r="E1057" s="28"/>
      <c r="F1057" s="29"/>
      <c r="G1057" s="155"/>
      <c r="H1057" s="155"/>
      <c r="K1057" s="155"/>
    </row>
    <row r="1058" spans="1:15" hidden="1" x14ac:dyDescent="0.25">
      <c r="A1058" s="173"/>
      <c r="B1058" s="9"/>
      <c r="C1058" s="28"/>
      <c r="D1058" s="28"/>
      <c r="E1058" s="28"/>
      <c r="F1058" s="29"/>
      <c r="G1058" s="155"/>
      <c r="H1058" s="155"/>
      <c r="K1058" s="155"/>
    </row>
    <row r="1059" spans="1:15" hidden="1" x14ac:dyDescent="0.25">
      <c r="A1059" s="173"/>
      <c r="B1059" s="9"/>
      <c r="C1059" s="28"/>
      <c r="D1059" s="28"/>
      <c r="E1059" s="28"/>
      <c r="F1059" s="29"/>
      <c r="G1059" s="155"/>
      <c r="H1059" s="155"/>
      <c r="K1059" s="155"/>
    </row>
    <row r="1060" spans="1:15" s="178" customFormat="1" hidden="1" x14ac:dyDescent="0.25">
      <c r="A1060" s="173"/>
      <c r="B1060" s="45"/>
      <c r="C1060" s="123"/>
      <c r="D1060" s="123"/>
      <c r="E1060" s="123"/>
      <c r="F1060" s="174"/>
      <c r="G1060" s="169"/>
      <c r="H1060" s="155"/>
      <c r="I1060" s="161"/>
      <c r="J1060" s="161"/>
      <c r="K1060" s="155"/>
      <c r="L1060" s="161"/>
      <c r="M1060" s="161"/>
      <c r="N1060" s="161"/>
      <c r="O1060" s="161"/>
    </row>
    <row r="1061" spans="1:15" hidden="1" x14ac:dyDescent="0.25">
      <c r="A1061" s="173"/>
      <c r="B1061" s="124"/>
      <c r="C1061" s="28"/>
      <c r="D1061" s="28"/>
      <c r="E1061" s="28"/>
      <c r="F1061" s="174"/>
      <c r="G1061" s="155"/>
      <c r="H1061" s="155"/>
      <c r="K1061" s="155"/>
    </row>
    <row r="1062" spans="1:15" hidden="1" x14ac:dyDescent="0.25">
      <c r="A1062" s="173"/>
      <c r="B1062" s="124"/>
      <c r="C1062" s="28"/>
      <c r="D1062" s="28"/>
      <c r="E1062" s="28"/>
      <c r="F1062" s="174"/>
      <c r="G1062" s="155"/>
      <c r="H1062" s="155"/>
      <c r="K1062" s="155"/>
    </row>
    <row r="1063" spans="1:15" hidden="1" x14ac:dyDescent="0.25">
      <c r="A1063" s="173"/>
      <c r="B1063" s="12"/>
      <c r="C1063" s="28"/>
      <c r="D1063" s="28"/>
      <c r="E1063" s="28"/>
      <c r="F1063" s="174"/>
      <c r="G1063" s="155"/>
      <c r="H1063" s="155"/>
      <c r="K1063" s="155"/>
    </row>
    <row r="1064" spans="1:15" hidden="1" x14ac:dyDescent="0.25">
      <c r="A1064" s="173"/>
      <c r="B1064" s="12"/>
      <c r="C1064" s="28"/>
      <c r="D1064" s="28"/>
      <c r="E1064" s="28"/>
      <c r="F1064" s="174"/>
      <c r="G1064" s="155"/>
      <c r="H1064" s="155"/>
      <c r="K1064" s="155"/>
    </row>
    <row r="1065" spans="1:15" hidden="1" x14ac:dyDescent="0.25">
      <c r="A1065" s="173"/>
      <c r="B1065" s="12"/>
      <c r="C1065" s="28"/>
      <c r="D1065" s="28"/>
      <c r="E1065" s="28"/>
      <c r="F1065" s="174"/>
      <c r="G1065" s="155"/>
      <c r="H1065" s="155"/>
      <c r="K1065" s="155"/>
    </row>
    <row r="1066" spans="1:15" hidden="1" x14ac:dyDescent="0.25">
      <c r="A1066" s="173"/>
      <c r="B1066" s="12"/>
      <c r="C1066" s="28"/>
      <c r="D1066" s="28"/>
      <c r="E1066" s="28"/>
      <c r="F1066" s="174"/>
      <c r="G1066" s="155"/>
      <c r="H1066" s="155"/>
      <c r="K1066" s="155"/>
    </row>
    <row r="1067" spans="1:15" hidden="1" x14ac:dyDescent="0.25">
      <c r="A1067" s="173"/>
      <c r="B1067" s="12"/>
      <c r="C1067" s="28"/>
      <c r="D1067" s="28"/>
      <c r="E1067" s="28"/>
      <c r="F1067" s="174"/>
      <c r="G1067" s="155"/>
      <c r="H1067" s="155"/>
      <c r="K1067" s="155"/>
    </row>
    <row r="1068" spans="1:15" hidden="1" x14ac:dyDescent="0.25">
      <c r="A1068" s="173"/>
      <c r="B1068" s="12"/>
      <c r="C1068" s="28"/>
      <c r="D1068" s="28"/>
      <c r="E1068" s="28"/>
      <c r="F1068" s="174"/>
      <c r="G1068" s="155"/>
      <c r="H1068" s="155"/>
      <c r="K1068" s="155"/>
    </row>
    <row r="1069" spans="1:15" hidden="1" x14ac:dyDescent="0.25">
      <c r="A1069" s="173"/>
      <c r="B1069" s="12"/>
      <c r="C1069" s="28"/>
      <c r="D1069" s="28"/>
      <c r="E1069" s="28"/>
      <c r="F1069" s="174"/>
      <c r="G1069" s="155"/>
      <c r="H1069" s="155"/>
      <c r="K1069" s="155"/>
    </row>
    <row r="1070" spans="1:15" hidden="1" x14ac:dyDescent="0.25">
      <c r="A1070" s="173"/>
      <c r="B1070" s="12"/>
      <c r="C1070" s="28"/>
      <c r="D1070" s="28"/>
      <c r="E1070" s="28"/>
      <c r="F1070" s="174"/>
      <c r="G1070" s="155"/>
      <c r="H1070" s="155"/>
      <c r="K1070" s="155"/>
    </row>
    <row r="1071" spans="1:15" hidden="1" x14ac:dyDescent="0.25">
      <c r="A1071" s="173"/>
      <c r="B1071" s="12"/>
      <c r="C1071" s="28"/>
      <c r="D1071" s="28"/>
      <c r="E1071" s="28"/>
      <c r="F1071" s="174"/>
      <c r="G1071" s="155"/>
      <c r="H1071" s="155"/>
      <c r="K1071" s="155"/>
    </row>
    <row r="1072" spans="1:15" hidden="1" x14ac:dyDescent="0.25">
      <c r="A1072" s="173"/>
      <c r="B1072" s="12"/>
      <c r="C1072" s="28"/>
      <c r="D1072" s="28"/>
      <c r="E1072" s="28"/>
      <c r="F1072" s="174"/>
      <c r="G1072" s="155"/>
      <c r="H1072" s="155"/>
      <c r="K1072" s="155"/>
    </row>
    <row r="1073" spans="1:15" hidden="1" x14ac:dyDescent="0.25">
      <c r="A1073" s="173"/>
      <c r="B1073" s="12"/>
      <c r="C1073" s="28"/>
      <c r="D1073" s="28"/>
      <c r="E1073" s="28"/>
      <c r="F1073" s="174"/>
      <c r="G1073" s="155"/>
      <c r="H1073" s="155"/>
      <c r="K1073" s="155"/>
    </row>
    <row r="1074" spans="1:15" hidden="1" x14ac:dyDescent="0.25">
      <c r="A1074" s="173"/>
      <c r="B1074" s="12"/>
      <c r="C1074" s="28"/>
      <c r="D1074" s="28"/>
      <c r="E1074" s="28"/>
      <c r="F1074" s="174"/>
      <c r="G1074" s="155"/>
      <c r="H1074" s="155"/>
      <c r="K1074" s="155"/>
    </row>
    <row r="1075" spans="1:15" hidden="1" x14ac:dyDescent="0.25">
      <c r="A1075" s="173"/>
      <c r="B1075" s="12"/>
      <c r="C1075" s="28"/>
      <c r="D1075" s="28"/>
      <c r="E1075" s="28"/>
      <c r="F1075" s="174"/>
      <c r="G1075" s="155"/>
      <c r="H1075" s="155"/>
      <c r="K1075" s="155"/>
    </row>
    <row r="1076" spans="1:15" hidden="1" x14ac:dyDescent="0.25">
      <c r="A1076" s="173"/>
      <c r="B1076" s="12"/>
      <c r="C1076" s="28"/>
      <c r="D1076" s="28"/>
      <c r="E1076" s="28"/>
      <c r="F1076" s="174"/>
      <c r="G1076" s="155"/>
      <c r="H1076" s="155"/>
      <c r="K1076" s="155"/>
    </row>
    <row r="1077" spans="1:15" s="178" customFormat="1" hidden="1" x14ac:dyDescent="0.25">
      <c r="A1077" s="173"/>
      <c r="B1077" s="18"/>
      <c r="C1077" s="123"/>
      <c r="D1077" s="123"/>
      <c r="E1077" s="123"/>
      <c r="F1077" s="174"/>
      <c r="G1077" s="169"/>
      <c r="H1077" s="155"/>
      <c r="I1077" s="161"/>
      <c r="J1077" s="161"/>
      <c r="K1077" s="155"/>
      <c r="L1077" s="161"/>
      <c r="M1077" s="161"/>
      <c r="N1077" s="161"/>
      <c r="O1077" s="161"/>
    </row>
    <row r="1078" spans="1:15" hidden="1" x14ac:dyDescent="0.25">
      <c r="A1078" s="173"/>
      <c r="B1078" s="9"/>
      <c r="C1078" s="28"/>
      <c r="D1078" s="28"/>
      <c r="E1078" s="28"/>
      <c r="F1078" s="174"/>
      <c r="G1078" s="155"/>
      <c r="H1078" s="155"/>
      <c r="K1078" s="155"/>
    </row>
    <row r="1079" spans="1:15" hidden="1" x14ac:dyDescent="0.25">
      <c r="A1079" s="173"/>
      <c r="B1079" s="9"/>
      <c r="C1079" s="28"/>
      <c r="D1079" s="28"/>
      <c r="E1079" s="28"/>
      <c r="F1079" s="174"/>
      <c r="G1079" s="155"/>
      <c r="H1079" s="155"/>
      <c r="K1079" s="155"/>
    </row>
    <row r="1080" spans="1:15" hidden="1" x14ac:dyDescent="0.25">
      <c r="A1080" s="173"/>
      <c r="B1080" s="9"/>
      <c r="C1080" s="28"/>
      <c r="D1080" s="28"/>
      <c r="E1080" s="28"/>
      <c r="F1080" s="174"/>
      <c r="G1080" s="155"/>
      <c r="H1080" s="155"/>
      <c r="K1080" s="155"/>
    </row>
    <row r="1081" spans="1:15" hidden="1" x14ac:dyDescent="0.25">
      <c r="A1081" s="173"/>
      <c r="B1081" s="9"/>
      <c r="C1081" s="28"/>
      <c r="D1081" s="28"/>
      <c r="E1081" s="28"/>
      <c r="F1081" s="174"/>
      <c r="G1081" s="155"/>
      <c r="H1081" s="155"/>
      <c r="K1081" s="155"/>
    </row>
    <row r="1082" spans="1:15" hidden="1" x14ac:dyDescent="0.25">
      <c r="A1082" s="173"/>
      <c r="B1082" s="9"/>
      <c r="C1082" s="28"/>
      <c r="D1082" s="28"/>
      <c r="E1082" s="28"/>
      <c r="F1082" s="174"/>
      <c r="G1082" s="155"/>
      <c r="H1082" s="155"/>
      <c r="K1082" s="155"/>
    </row>
    <row r="1083" spans="1:15" hidden="1" x14ac:dyDescent="0.25">
      <c r="A1083" s="173"/>
      <c r="B1083" s="9"/>
      <c r="C1083" s="28"/>
      <c r="D1083" s="28"/>
      <c r="E1083" s="28"/>
      <c r="F1083" s="174"/>
      <c r="G1083" s="155"/>
      <c r="H1083" s="155"/>
      <c r="K1083" s="155"/>
    </row>
    <row r="1084" spans="1:15" hidden="1" x14ac:dyDescent="0.25">
      <c r="A1084" s="173"/>
      <c r="B1084" s="9"/>
      <c r="C1084" s="28"/>
      <c r="D1084" s="28"/>
      <c r="E1084" s="28"/>
      <c r="F1084" s="174"/>
      <c r="G1084" s="155"/>
      <c r="H1084" s="155"/>
      <c r="K1084" s="155"/>
    </row>
    <row r="1085" spans="1:15" hidden="1" x14ac:dyDescent="0.25">
      <c r="A1085" s="173"/>
      <c r="B1085" s="9"/>
      <c r="C1085" s="28"/>
      <c r="D1085" s="28"/>
      <c r="E1085" s="28"/>
      <c r="F1085" s="174"/>
      <c r="G1085" s="155"/>
      <c r="H1085" s="155"/>
      <c r="K1085" s="155"/>
    </row>
    <row r="1086" spans="1:15" hidden="1" x14ac:dyDescent="0.25">
      <c r="A1086" s="173"/>
      <c r="B1086" s="9"/>
      <c r="C1086" s="28"/>
      <c r="D1086" s="28"/>
      <c r="E1086" s="28"/>
      <c r="F1086" s="174"/>
      <c r="G1086" s="155"/>
      <c r="H1086" s="155"/>
      <c r="K1086" s="155"/>
    </row>
    <row r="1087" spans="1:15" hidden="1" x14ac:dyDescent="0.25">
      <c r="A1087" s="173"/>
      <c r="B1087" s="9"/>
      <c r="C1087" s="11"/>
      <c r="D1087" s="28"/>
      <c r="E1087" s="28"/>
      <c r="F1087" s="174"/>
      <c r="G1087" s="155"/>
      <c r="H1087" s="155"/>
      <c r="K1087" s="155"/>
    </row>
    <row r="1088" spans="1:15" hidden="1" x14ac:dyDescent="0.25">
      <c r="A1088" s="173"/>
      <c r="B1088" s="9"/>
      <c r="C1088" s="28"/>
      <c r="D1088" s="28"/>
      <c r="E1088" s="28"/>
      <c r="F1088" s="174"/>
      <c r="G1088" s="155"/>
      <c r="H1088" s="155"/>
      <c r="K1088" s="155"/>
    </row>
    <row r="1089" spans="1:15" hidden="1" x14ac:dyDescent="0.25">
      <c r="A1089" s="173"/>
      <c r="B1089" s="114"/>
      <c r="C1089" s="28"/>
      <c r="D1089" s="28"/>
      <c r="E1089" s="28"/>
      <c r="F1089" s="174"/>
      <c r="G1089" s="155"/>
      <c r="H1089" s="155"/>
      <c r="K1089" s="155"/>
    </row>
    <row r="1090" spans="1:15" s="178" customFormat="1" hidden="1" x14ac:dyDescent="0.25">
      <c r="A1090" s="173"/>
      <c r="B1090" s="18"/>
      <c r="C1090" s="123"/>
      <c r="D1090" s="123"/>
      <c r="E1090" s="123"/>
      <c r="F1090" s="174"/>
      <c r="G1090" s="169"/>
      <c r="H1090" s="155"/>
      <c r="I1090" s="161"/>
      <c r="J1090" s="161"/>
      <c r="K1090" s="155"/>
      <c r="L1090" s="161"/>
      <c r="M1090" s="161"/>
      <c r="N1090" s="161"/>
      <c r="O1090" s="161"/>
    </row>
    <row r="1091" spans="1:15" hidden="1" x14ac:dyDescent="0.25">
      <c r="A1091" s="173"/>
      <c r="B1091" s="9"/>
      <c r="C1091" s="28"/>
      <c r="D1091" s="28"/>
      <c r="E1091" s="28"/>
      <c r="F1091" s="174"/>
      <c r="G1091" s="155"/>
      <c r="H1091" s="155"/>
      <c r="K1091" s="155"/>
    </row>
    <row r="1092" spans="1:15" hidden="1" x14ac:dyDescent="0.25">
      <c r="A1092" s="173"/>
      <c r="B1092" s="9"/>
      <c r="C1092" s="28"/>
      <c r="D1092" s="28"/>
      <c r="E1092" s="28"/>
      <c r="F1092" s="174"/>
      <c r="G1092" s="155"/>
      <c r="H1092" s="155"/>
      <c r="K1092" s="155"/>
    </row>
    <row r="1093" spans="1:15" hidden="1" x14ac:dyDescent="0.25">
      <c r="A1093" s="173"/>
      <c r="B1093" s="9"/>
      <c r="C1093" s="28"/>
      <c r="D1093" s="28"/>
      <c r="E1093" s="28"/>
      <c r="F1093" s="174"/>
      <c r="G1093" s="155"/>
      <c r="H1093" s="155"/>
      <c r="K1093" s="155"/>
    </row>
    <row r="1094" spans="1:15" hidden="1" x14ac:dyDescent="0.25">
      <c r="A1094" s="173"/>
      <c r="B1094" s="9"/>
      <c r="C1094" s="28"/>
      <c r="D1094" s="28"/>
      <c r="E1094" s="28"/>
      <c r="F1094" s="174"/>
      <c r="G1094" s="155"/>
      <c r="H1094" s="155"/>
      <c r="K1094" s="155"/>
    </row>
    <row r="1095" spans="1:15" hidden="1" x14ac:dyDescent="0.25">
      <c r="A1095" s="173"/>
      <c r="B1095" s="9"/>
      <c r="C1095" s="28"/>
      <c r="D1095" s="28"/>
      <c r="E1095" s="28"/>
      <c r="F1095" s="174"/>
      <c r="G1095" s="155"/>
      <c r="H1095" s="155"/>
      <c r="K1095" s="155"/>
    </row>
    <row r="1096" spans="1:15" hidden="1" x14ac:dyDescent="0.25">
      <c r="A1096" s="173"/>
      <c r="B1096" s="9"/>
      <c r="C1096" s="28"/>
      <c r="D1096" s="28"/>
      <c r="E1096" s="28"/>
      <c r="F1096" s="174"/>
      <c r="G1096" s="155"/>
      <c r="H1096" s="155"/>
      <c r="K1096" s="155"/>
    </row>
    <row r="1097" spans="1:15" hidden="1" x14ac:dyDescent="0.25">
      <c r="A1097" s="173"/>
      <c r="B1097" s="9"/>
      <c r="C1097" s="28"/>
      <c r="D1097" s="28"/>
      <c r="E1097" s="28"/>
      <c r="F1097" s="174"/>
      <c r="G1097" s="155"/>
      <c r="H1097" s="155"/>
      <c r="K1097" s="155"/>
    </row>
    <row r="1098" spans="1:15" hidden="1" x14ac:dyDescent="0.25">
      <c r="A1098" s="173"/>
      <c r="B1098" s="9"/>
      <c r="C1098" s="28"/>
      <c r="D1098" s="28"/>
      <c r="E1098" s="28"/>
      <c r="F1098" s="174"/>
      <c r="G1098" s="155"/>
      <c r="H1098" s="155"/>
      <c r="K1098" s="155"/>
    </row>
    <row r="1099" spans="1:15" hidden="1" x14ac:dyDescent="0.25">
      <c r="A1099" s="173"/>
      <c r="B1099" s="9"/>
      <c r="C1099" s="28"/>
      <c r="D1099" s="28"/>
      <c r="E1099" s="28"/>
      <c r="F1099" s="174"/>
      <c r="G1099" s="155"/>
      <c r="H1099" s="155"/>
      <c r="K1099" s="155"/>
    </row>
    <row r="1100" spans="1:15" hidden="1" x14ac:dyDescent="0.25">
      <c r="A1100" s="173"/>
      <c r="B1100" s="9"/>
      <c r="C1100" s="28"/>
      <c r="D1100" s="28"/>
      <c r="E1100" s="28"/>
      <c r="F1100" s="29"/>
      <c r="G1100" s="155"/>
      <c r="H1100" s="155"/>
      <c r="K1100" s="155"/>
    </row>
    <row r="1101" spans="1:15" hidden="1" x14ac:dyDescent="0.25">
      <c r="A1101" s="173"/>
      <c r="B1101" s="9"/>
      <c r="C1101" s="28"/>
      <c r="D1101" s="28"/>
      <c r="E1101" s="28"/>
      <c r="F1101" s="29"/>
      <c r="G1101" s="155"/>
      <c r="H1101" s="155"/>
      <c r="K1101" s="155"/>
    </row>
    <row r="1102" spans="1:15" hidden="1" x14ac:dyDescent="0.25">
      <c r="A1102" s="173"/>
      <c r="B1102" s="9"/>
      <c r="C1102" s="28"/>
      <c r="D1102" s="28"/>
      <c r="E1102" s="28"/>
      <c r="F1102" s="29"/>
      <c r="G1102" s="155"/>
      <c r="H1102" s="155"/>
      <c r="K1102" s="155"/>
    </row>
    <row r="1103" spans="1:15" hidden="1" x14ac:dyDescent="0.25">
      <c r="A1103" s="173"/>
      <c r="B1103" s="9"/>
      <c r="C1103" s="28"/>
      <c r="D1103" s="28"/>
      <c r="E1103" s="28"/>
      <c r="F1103" s="174"/>
      <c r="G1103" s="155"/>
      <c r="H1103" s="155"/>
      <c r="K1103" s="155"/>
    </row>
    <row r="1104" spans="1:15" hidden="1" x14ac:dyDescent="0.25">
      <c r="A1104" s="173"/>
      <c r="B1104" s="9"/>
      <c r="C1104" s="28"/>
      <c r="D1104" s="28"/>
      <c r="E1104" s="28"/>
      <c r="F1104" s="174"/>
      <c r="G1104" s="155"/>
      <c r="H1104" s="155"/>
      <c r="K1104" s="155"/>
    </row>
    <row r="1105" spans="1:11" hidden="1" x14ac:dyDescent="0.25">
      <c r="A1105" s="173"/>
      <c r="B1105" s="9"/>
      <c r="C1105" s="28"/>
      <c r="D1105" s="28"/>
      <c r="E1105" s="28"/>
      <c r="F1105" s="174"/>
      <c r="G1105" s="155"/>
      <c r="H1105" s="155"/>
      <c r="K1105" s="155"/>
    </row>
    <row r="1106" spans="1:11" hidden="1" x14ac:dyDescent="0.25">
      <c r="A1106" s="173"/>
      <c r="B1106" s="9"/>
      <c r="C1106" s="28"/>
      <c r="D1106" s="28"/>
      <c r="E1106" s="28"/>
      <c r="F1106" s="174"/>
      <c r="G1106" s="155"/>
      <c r="H1106" s="155"/>
      <c r="K1106" s="155"/>
    </row>
    <row r="1107" spans="1:11" hidden="1" x14ac:dyDescent="0.25">
      <c r="A1107" s="173"/>
      <c r="B1107" s="27"/>
      <c r="C1107" s="28"/>
      <c r="D1107" s="28"/>
      <c r="E1107" s="28"/>
      <c r="F1107" s="69"/>
      <c r="G1107" s="155"/>
      <c r="H1107" s="155"/>
      <c r="K1107" s="155"/>
    </row>
    <row r="1108" spans="1:11" hidden="1" x14ac:dyDescent="0.25">
      <c r="A1108" s="173"/>
      <c r="B1108" s="27"/>
      <c r="C1108" s="28"/>
      <c r="D1108" s="28"/>
      <c r="E1108" s="28"/>
      <c r="F1108" s="174"/>
      <c r="G1108" s="155"/>
      <c r="H1108" s="155"/>
      <c r="K1108" s="155"/>
    </row>
    <row r="1109" spans="1:11" ht="36" customHeight="1" x14ac:dyDescent="0.25">
      <c r="A1109" s="173"/>
      <c r="B1109" s="86" t="s">
        <v>72</v>
      </c>
      <c r="C1109" s="71">
        <f>SUM(C1110:C1114)</f>
        <v>0</v>
      </c>
      <c r="D1109" s="71">
        <f t="shared" ref="D1109:E1109" si="274">SUM(D1110:D1114)</f>
        <v>74000</v>
      </c>
      <c r="E1109" s="71">
        <f t="shared" si="274"/>
        <v>0</v>
      </c>
      <c r="F1109" s="174"/>
      <c r="G1109" s="155"/>
      <c r="H1109" s="155"/>
      <c r="K1109" s="155"/>
    </row>
    <row r="1110" spans="1:11" ht="34.15" customHeight="1" x14ac:dyDescent="0.25">
      <c r="A1110" s="173"/>
      <c r="B1110" s="75"/>
      <c r="C1110" s="28"/>
      <c r="D1110" s="8">
        <v>74000</v>
      </c>
      <c r="E1110" s="8"/>
      <c r="F1110" s="29" t="s">
        <v>431</v>
      </c>
      <c r="G1110" s="155"/>
      <c r="H1110" s="155"/>
      <c r="K1110" s="155"/>
    </row>
    <row r="1111" spans="1:11" ht="64.150000000000006" hidden="1" customHeight="1" x14ac:dyDescent="0.25">
      <c r="A1111" s="173"/>
      <c r="B1111" s="75"/>
      <c r="C1111" s="28"/>
      <c r="D1111" s="8"/>
      <c r="E1111" s="8"/>
      <c r="F1111" s="174"/>
      <c r="G1111" s="155"/>
      <c r="H1111" s="155"/>
      <c r="K1111" s="155"/>
    </row>
    <row r="1112" spans="1:11" hidden="1" x14ac:dyDescent="0.25">
      <c r="A1112" s="173"/>
      <c r="B1112" s="75"/>
      <c r="C1112" s="28"/>
      <c r="D1112" s="28"/>
      <c r="E1112" s="28"/>
      <c r="F1112" s="29"/>
      <c r="G1112" s="155"/>
      <c r="H1112" s="155"/>
      <c r="K1112" s="155"/>
    </row>
    <row r="1113" spans="1:11" hidden="1" x14ac:dyDescent="0.25">
      <c r="A1113" s="173"/>
      <c r="B1113" s="75"/>
      <c r="C1113" s="28"/>
      <c r="D1113" s="28"/>
      <c r="E1113" s="28"/>
      <c r="F1113" s="29"/>
      <c r="G1113" s="155"/>
      <c r="H1113" s="155"/>
      <c r="K1113" s="155"/>
    </row>
    <row r="1114" spans="1:11" hidden="1" x14ac:dyDescent="0.25">
      <c r="A1114" s="173"/>
      <c r="B1114" s="75"/>
      <c r="C1114" s="28"/>
      <c r="D1114" s="28"/>
      <c r="E1114" s="28"/>
      <c r="F1114" s="29"/>
      <c r="G1114" s="155"/>
      <c r="H1114" s="155"/>
      <c r="K1114" s="155"/>
    </row>
    <row r="1115" spans="1:11" x14ac:dyDescent="0.25">
      <c r="A1115" s="173"/>
      <c r="B1115" s="86" t="s">
        <v>258</v>
      </c>
      <c r="C1115" s="71">
        <f>SUM(C1116:C1118)</f>
        <v>0</v>
      </c>
      <c r="D1115" s="71">
        <f t="shared" ref="D1115:E1115" si="275">SUM(D1116:D1118)</f>
        <v>0</v>
      </c>
      <c r="E1115" s="71">
        <f t="shared" si="275"/>
        <v>23808</v>
      </c>
      <c r="F1115" s="174"/>
      <c r="G1115" s="155"/>
      <c r="H1115" s="155"/>
      <c r="K1115" s="155"/>
    </row>
    <row r="1116" spans="1:11" ht="33" customHeight="1" x14ac:dyDescent="0.25">
      <c r="A1116" s="173"/>
      <c r="B1116" s="75"/>
      <c r="C1116" s="28"/>
      <c r="D1116" s="28"/>
      <c r="E1116" s="28">
        <v>23808</v>
      </c>
      <c r="F1116" s="150" t="s">
        <v>348</v>
      </c>
      <c r="G1116" s="155"/>
      <c r="H1116" s="155"/>
      <c r="K1116" s="155"/>
    </row>
    <row r="1117" spans="1:11" hidden="1" x14ac:dyDescent="0.25">
      <c r="A1117" s="173"/>
      <c r="B1117" s="75"/>
      <c r="C1117" s="28"/>
      <c r="D1117" s="28"/>
      <c r="E1117" s="28"/>
      <c r="F1117" s="29"/>
      <c r="G1117" s="155"/>
      <c r="H1117" s="155"/>
      <c r="K1117" s="155"/>
    </row>
    <row r="1118" spans="1:11" hidden="1" x14ac:dyDescent="0.25">
      <c r="A1118" s="173"/>
      <c r="B1118" s="75"/>
      <c r="C1118" s="28"/>
      <c r="D1118" s="28"/>
      <c r="E1118" s="28"/>
      <c r="F1118" s="29"/>
      <c r="G1118" s="155"/>
      <c r="H1118" s="155"/>
      <c r="K1118" s="155"/>
    </row>
    <row r="1119" spans="1:11" x14ac:dyDescent="0.25">
      <c r="A1119" s="173"/>
      <c r="B1119" s="86" t="s">
        <v>52</v>
      </c>
      <c r="C1119" s="71">
        <f>SUM(C1120:C1123)</f>
        <v>0</v>
      </c>
      <c r="D1119" s="71">
        <f t="shared" ref="D1119:E1119" si="276">SUM(D1120:D1123)</f>
        <v>0</v>
      </c>
      <c r="E1119" s="71">
        <f t="shared" si="276"/>
        <v>91789</v>
      </c>
      <c r="F1119" s="174"/>
      <c r="G1119" s="155"/>
      <c r="H1119" s="155"/>
      <c r="K1119" s="155"/>
    </row>
    <row r="1120" spans="1:11" ht="33.75" customHeight="1" x14ac:dyDescent="0.25">
      <c r="A1120" s="173"/>
      <c r="B1120" s="75"/>
      <c r="C1120" s="28"/>
      <c r="D1120" s="28"/>
      <c r="E1120" s="28">
        <f>151789-60000</f>
        <v>91789</v>
      </c>
      <c r="F1120" s="29" t="s">
        <v>387</v>
      </c>
      <c r="G1120" s="155"/>
      <c r="H1120" s="155"/>
      <c r="K1120" s="155"/>
    </row>
    <row r="1121" spans="1:11" hidden="1" x14ac:dyDescent="0.25">
      <c r="A1121" s="173"/>
      <c r="B1121" s="75"/>
      <c r="C1121" s="28"/>
      <c r="D1121" s="28"/>
      <c r="E1121" s="28"/>
      <c r="F1121" s="29"/>
      <c r="G1121" s="155"/>
      <c r="H1121" s="155"/>
      <c r="K1121" s="155"/>
    </row>
    <row r="1122" spans="1:11" hidden="1" x14ac:dyDescent="0.25">
      <c r="A1122" s="173"/>
      <c r="B1122" s="75"/>
      <c r="C1122" s="28"/>
      <c r="D1122" s="28"/>
      <c r="E1122" s="28"/>
      <c r="F1122" s="174"/>
      <c r="G1122" s="155"/>
      <c r="H1122" s="155"/>
      <c r="K1122" s="155"/>
    </row>
    <row r="1123" spans="1:11" hidden="1" x14ac:dyDescent="0.25">
      <c r="A1123" s="173"/>
      <c r="B1123" s="75"/>
      <c r="C1123" s="28"/>
      <c r="D1123" s="28"/>
      <c r="E1123" s="28"/>
      <c r="F1123" s="29"/>
      <c r="G1123" s="155"/>
      <c r="H1123" s="155"/>
      <c r="K1123" s="155"/>
    </row>
    <row r="1124" spans="1:11" ht="31.5" hidden="1" x14ac:dyDescent="0.25">
      <c r="A1124" s="173"/>
      <c r="B1124" s="86" t="s">
        <v>137</v>
      </c>
      <c r="C1124" s="71">
        <f>SUM(C1125:C1130)</f>
        <v>0</v>
      </c>
      <c r="D1124" s="71">
        <f t="shared" ref="D1124:E1124" si="277">SUM(D1125:D1130)</f>
        <v>0</v>
      </c>
      <c r="E1124" s="71">
        <f t="shared" si="277"/>
        <v>0</v>
      </c>
      <c r="F1124" s="174"/>
      <c r="G1124" s="155"/>
      <c r="H1124" s="155"/>
      <c r="K1124" s="155"/>
    </row>
    <row r="1125" spans="1:11" hidden="1" x14ac:dyDescent="0.25">
      <c r="A1125" s="173"/>
      <c r="B1125" s="27"/>
      <c r="C1125" s="28"/>
      <c r="D1125" s="28"/>
      <c r="E1125" s="28"/>
      <c r="F1125" s="174"/>
      <c r="G1125" s="155"/>
      <c r="H1125" s="155"/>
      <c r="K1125" s="155"/>
    </row>
    <row r="1126" spans="1:11" hidden="1" x14ac:dyDescent="0.25">
      <c r="A1126" s="173"/>
      <c r="B1126" s="27"/>
      <c r="C1126" s="28"/>
      <c r="D1126" s="28"/>
      <c r="E1126" s="28"/>
      <c r="F1126" s="29"/>
      <c r="G1126" s="155"/>
      <c r="H1126" s="155"/>
      <c r="K1126" s="155"/>
    </row>
    <row r="1127" spans="1:11" hidden="1" x14ac:dyDescent="0.25">
      <c r="A1127" s="173"/>
      <c r="B1127" s="86"/>
      <c r="C1127" s="28"/>
      <c r="D1127" s="28"/>
      <c r="E1127" s="28"/>
      <c r="F1127" s="29"/>
      <c r="G1127" s="155"/>
      <c r="H1127" s="155"/>
      <c r="K1127" s="155"/>
    </row>
    <row r="1128" spans="1:11" hidden="1" x14ac:dyDescent="0.25">
      <c r="A1128" s="173"/>
      <c r="B1128" s="27"/>
      <c r="C1128" s="28"/>
      <c r="D1128" s="28"/>
      <c r="E1128" s="28"/>
      <c r="F1128" s="29"/>
      <c r="G1128" s="155"/>
      <c r="H1128" s="155"/>
      <c r="K1128" s="155"/>
    </row>
    <row r="1129" spans="1:11" hidden="1" x14ac:dyDescent="0.25">
      <c r="A1129" s="173"/>
      <c r="B1129" s="27"/>
      <c r="C1129" s="28"/>
      <c r="D1129" s="28"/>
      <c r="E1129" s="28"/>
      <c r="F1129" s="174"/>
      <c r="G1129" s="155"/>
      <c r="H1129" s="155"/>
      <c r="K1129" s="155"/>
    </row>
    <row r="1130" spans="1:11" hidden="1" x14ac:dyDescent="0.25">
      <c r="A1130" s="173"/>
      <c r="B1130" s="27"/>
      <c r="C1130" s="28"/>
      <c r="D1130" s="28"/>
      <c r="E1130" s="28"/>
      <c r="F1130" s="174"/>
      <c r="G1130" s="155"/>
      <c r="H1130" s="155"/>
      <c r="K1130" s="155"/>
    </row>
    <row r="1131" spans="1:11" hidden="1" x14ac:dyDescent="0.25">
      <c r="A1131" s="173"/>
      <c r="B1131" s="86" t="s">
        <v>55</v>
      </c>
      <c r="C1131" s="71">
        <f>SUM(C1132:C1136)</f>
        <v>0</v>
      </c>
      <c r="D1131" s="71">
        <f t="shared" ref="D1131:E1131" si="278">SUM(D1132:D1136)</f>
        <v>0</v>
      </c>
      <c r="E1131" s="71">
        <f t="shared" si="278"/>
        <v>0</v>
      </c>
      <c r="F1131" s="106"/>
      <c r="G1131" s="155"/>
      <c r="H1131" s="155"/>
      <c r="K1131" s="155"/>
    </row>
    <row r="1132" spans="1:11" hidden="1" x14ac:dyDescent="0.25">
      <c r="A1132" s="173"/>
      <c r="B1132" s="86"/>
      <c r="C1132" s="28"/>
      <c r="D1132" s="28"/>
      <c r="E1132" s="28"/>
      <c r="F1132" s="174"/>
      <c r="G1132" s="155"/>
      <c r="H1132" s="155"/>
      <c r="K1132" s="155"/>
    </row>
    <row r="1133" spans="1:11" hidden="1" x14ac:dyDescent="0.25">
      <c r="A1133" s="173"/>
      <c r="B1133" s="86"/>
      <c r="C1133" s="28"/>
      <c r="D1133" s="28"/>
      <c r="E1133" s="28"/>
      <c r="F1133" s="29"/>
      <c r="G1133" s="155"/>
      <c r="H1133" s="155"/>
      <c r="K1133" s="155"/>
    </row>
    <row r="1134" spans="1:11" hidden="1" x14ac:dyDescent="0.25">
      <c r="A1134" s="173"/>
      <c r="B1134" s="86"/>
      <c r="C1134" s="28"/>
      <c r="D1134" s="28"/>
      <c r="E1134" s="28"/>
      <c r="F1134" s="174"/>
      <c r="G1134" s="155"/>
      <c r="H1134" s="155"/>
      <c r="K1134" s="155"/>
    </row>
    <row r="1135" spans="1:11" hidden="1" x14ac:dyDescent="0.25">
      <c r="A1135" s="173"/>
      <c r="B1135" s="86"/>
      <c r="C1135" s="28"/>
      <c r="D1135" s="28"/>
      <c r="E1135" s="28"/>
      <c r="F1135" s="29"/>
      <c r="G1135" s="155"/>
      <c r="H1135" s="155"/>
      <c r="K1135" s="155"/>
    </row>
    <row r="1136" spans="1:11" hidden="1" x14ac:dyDescent="0.25">
      <c r="A1136" s="173"/>
      <c r="B1136" s="86"/>
      <c r="C1136" s="28"/>
      <c r="D1136" s="28"/>
      <c r="E1136" s="28"/>
      <c r="F1136" s="29"/>
      <c r="G1136" s="155"/>
      <c r="H1136" s="155"/>
      <c r="K1136" s="155"/>
    </row>
    <row r="1137" spans="1:11" ht="35.450000000000003" customHeight="1" x14ac:dyDescent="0.25">
      <c r="A1137" s="173"/>
      <c r="B1137" s="86" t="s">
        <v>15</v>
      </c>
      <c r="C1137" s="71">
        <f>SUM(C1138:C1141)</f>
        <v>0</v>
      </c>
      <c r="D1137" s="71">
        <f t="shared" ref="D1137:E1137" si="279">SUM(D1138:D1141)</f>
        <v>266600</v>
      </c>
      <c r="E1137" s="71">
        <f t="shared" si="279"/>
        <v>40399</v>
      </c>
      <c r="F1137" s="106"/>
      <c r="G1137" s="155"/>
      <c r="H1137" s="155"/>
      <c r="K1137" s="155"/>
    </row>
    <row r="1138" spans="1:11" ht="69" hidden="1" customHeight="1" x14ac:dyDescent="0.25">
      <c r="A1138" s="173"/>
      <c r="B1138" s="86"/>
      <c r="C1138" s="71"/>
      <c r="D1138" s="28"/>
      <c r="E1138" s="28"/>
      <c r="F1138" s="174"/>
      <c r="G1138" s="155"/>
      <c r="H1138" s="155"/>
      <c r="K1138" s="155"/>
    </row>
    <row r="1139" spans="1:11" ht="32.25" customHeight="1" x14ac:dyDescent="0.25">
      <c r="A1139" s="173"/>
      <c r="B1139" s="86"/>
      <c r="C1139" s="71"/>
      <c r="D1139" s="28">
        <v>266600</v>
      </c>
      <c r="E1139" s="28"/>
      <c r="F1139" s="29" t="s">
        <v>431</v>
      </c>
      <c r="G1139" s="155"/>
      <c r="H1139" s="155"/>
      <c r="K1139" s="155"/>
    </row>
    <row r="1140" spans="1:11" ht="35.450000000000003" customHeight="1" x14ac:dyDescent="0.25">
      <c r="A1140" s="173"/>
      <c r="B1140" s="86"/>
      <c r="C1140" s="71"/>
      <c r="D1140" s="28"/>
      <c r="E1140" s="28">
        <v>23399</v>
      </c>
      <c r="F1140" s="150" t="s">
        <v>348</v>
      </c>
      <c r="G1140" s="155"/>
      <c r="H1140" s="155"/>
      <c r="K1140" s="155"/>
    </row>
    <row r="1141" spans="1:11" ht="36" customHeight="1" x14ac:dyDescent="0.25">
      <c r="A1141" s="173"/>
      <c r="B1141" s="86"/>
      <c r="C1141" s="71"/>
      <c r="D1141" s="28"/>
      <c r="E1141" s="28">
        <v>17000</v>
      </c>
      <c r="F1141" s="29" t="s">
        <v>387</v>
      </c>
      <c r="G1141" s="155"/>
      <c r="H1141" s="155"/>
      <c r="K1141" s="155"/>
    </row>
    <row r="1142" spans="1:11" hidden="1" x14ac:dyDescent="0.25">
      <c r="A1142" s="173"/>
      <c r="B1142" s="86" t="s">
        <v>139</v>
      </c>
      <c r="C1142" s="71">
        <f>SUM(C1143:C1147)</f>
        <v>0</v>
      </c>
      <c r="D1142" s="71">
        <f t="shared" ref="D1142:E1142" si="280">SUM(D1143:D1147)</f>
        <v>0</v>
      </c>
      <c r="E1142" s="71">
        <f t="shared" si="280"/>
        <v>0</v>
      </c>
      <c r="F1142" s="174"/>
      <c r="G1142" s="155"/>
      <c r="H1142" s="155"/>
      <c r="K1142" s="155"/>
    </row>
    <row r="1143" spans="1:11" hidden="1" x14ac:dyDescent="0.25">
      <c r="A1143" s="173"/>
      <c r="B1143" s="86"/>
      <c r="C1143" s="28"/>
      <c r="D1143" s="109"/>
      <c r="E1143" s="109"/>
      <c r="F1143" s="29"/>
      <c r="G1143" s="155"/>
      <c r="H1143" s="155"/>
      <c r="K1143" s="155"/>
    </row>
    <row r="1144" spans="1:11" hidden="1" x14ac:dyDescent="0.25">
      <c r="A1144" s="173"/>
      <c r="B1144" s="86"/>
      <c r="C1144" s="28"/>
      <c r="D1144" s="28"/>
      <c r="E1144" s="28"/>
      <c r="F1144" s="174"/>
      <c r="G1144" s="155"/>
      <c r="H1144" s="155"/>
      <c r="K1144" s="155"/>
    </row>
    <row r="1145" spans="1:11" hidden="1" x14ac:dyDescent="0.25">
      <c r="A1145" s="173"/>
      <c r="B1145" s="86"/>
      <c r="C1145" s="28"/>
      <c r="D1145" s="28"/>
      <c r="E1145" s="28"/>
      <c r="F1145" s="174"/>
      <c r="G1145" s="155"/>
      <c r="H1145" s="155"/>
      <c r="K1145" s="155"/>
    </row>
    <row r="1146" spans="1:11" hidden="1" x14ac:dyDescent="0.25">
      <c r="A1146" s="173"/>
      <c r="B1146" s="86"/>
      <c r="C1146" s="28"/>
      <c r="D1146" s="28"/>
      <c r="E1146" s="28"/>
      <c r="F1146" s="29"/>
      <c r="G1146" s="155"/>
      <c r="H1146" s="155"/>
      <c r="K1146" s="155"/>
    </row>
    <row r="1147" spans="1:11" hidden="1" x14ac:dyDescent="0.25">
      <c r="A1147" s="173"/>
      <c r="B1147" s="86"/>
      <c r="C1147" s="28"/>
      <c r="D1147" s="28"/>
      <c r="E1147" s="28"/>
      <c r="F1147" s="29"/>
      <c r="G1147" s="155"/>
      <c r="H1147" s="155"/>
      <c r="K1147" s="155"/>
    </row>
    <row r="1148" spans="1:11" ht="31.5" x14ac:dyDescent="0.25">
      <c r="A1148" s="173"/>
      <c r="B1148" s="86" t="s">
        <v>56</v>
      </c>
      <c r="C1148" s="71">
        <f>SUM(C1149:C1152)</f>
        <v>0</v>
      </c>
      <c r="D1148" s="71">
        <f t="shared" ref="D1148:E1148" si="281">SUM(D1149:D1152)</f>
        <v>0</v>
      </c>
      <c r="E1148" s="71">
        <f t="shared" si="281"/>
        <v>25900</v>
      </c>
      <c r="F1148" s="29"/>
      <c r="G1148" s="155"/>
      <c r="H1148" s="155"/>
      <c r="K1148" s="155"/>
    </row>
    <row r="1149" spans="1:11" ht="35.450000000000003" customHeight="1" x14ac:dyDescent="0.25">
      <c r="A1149" s="173"/>
      <c r="B1149" s="86"/>
      <c r="C1149" s="28"/>
      <c r="D1149" s="28"/>
      <c r="E1149" s="28">
        <v>25900</v>
      </c>
      <c r="F1149" s="150" t="s">
        <v>348</v>
      </c>
      <c r="G1149" s="155"/>
      <c r="H1149" s="155"/>
      <c r="K1149" s="155"/>
    </row>
    <row r="1150" spans="1:11" hidden="1" x14ac:dyDescent="0.25">
      <c r="A1150" s="173"/>
      <c r="B1150" s="86"/>
      <c r="C1150" s="28"/>
      <c r="D1150" s="28"/>
      <c r="E1150" s="28"/>
      <c r="F1150" s="29"/>
      <c r="G1150" s="155"/>
      <c r="H1150" s="155"/>
      <c r="K1150" s="155"/>
    </row>
    <row r="1151" spans="1:11" hidden="1" x14ac:dyDescent="0.25">
      <c r="A1151" s="173"/>
      <c r="B1151" s="86"/>
      <c r="C1151" s="28"/>
      <c r="D1151" s="28"/>
      <c r="E1151" s="28"/>
      <c r="F1151" s="29"/>
      <c r="G1151" s="155"/>
      <c r="H1151" s="155"/>
      <c r="K1151" s="155"/>
    </row>
    <row r="1152" spans="1:11" hidden="1" x14ac:dyDescent="0.25">
      <c r="A1152" s="173"/>
      <c r="B1152" s="86"/>
      <c r="C1152" s="28"/>
      <c r="D1152" s="28"/>
      <c r="E1152" s="28"/>
      <c r="F1152" s="174"/>
      <c r="G1152" s="155"/>
      <c r="H1152" s="155"/>
      <c r="K1152" s="155"/>
    </row>
    <row r="1153" spans="1:11" ht="31.5" x14ac:dyDescent="0.25">
      <c r="A1153" s="173"/>
      <c r="B1153" s="86" t="s">
        <v>57</v>
      </c>
      <c r="C1153" s="71">
        <f>SUM(C1154:C1159)</f>
        <v>0</v>
      </c>
      <c r="D1153" s="71">
        <f t="shared" ref="D1153:E1153" si="282">SUM(D1154:D1159)</f>
        <v>0</v>
      </c>
      <c r="E1153" s="71">
        <f t="shared" si="282"/>
        <v>111911</v>
      </c>
      <c r="F1153" s="174"/>
      <c r="G1153" s="155"/>
      <c r="H1153" s="155"/>
      <c r="K1153" s="155"/>
    </row>
    <row r="1154" spans="1:11" ht="35.450000000000003" customHeight="1" x14ac:dyDescent="0.25">
      <c r="A1154" s="173"/>
      <c r="B1154" s="26"/>
      <c r="C1154" s="28"/>
      <c r="D1154" s="28"/>
      <c r="E1154" s="28">
        <v>111911</v>
      </c>
      <c r="F1154" s="150" t="s">
        <v>348</v>
      </c>
      <c r="G1154" s="155"/>
      <c r="H1154" s="155"/>
      <c r="K1154" s="155"/>
    </row>
    <row r="1155" spans="1:11" hidden="1" x14ac:dyDescent="0.25">
      <c r="A1155" s="173"/>
      <c r="B1155" s="27"/>
      <c r="C1155" s="28"/>
      <c r="D1155" s="71"/>
      <c r="E1155" s="71"/>
      <c r="F1155" s="174"/>
      <c r="G1155" s="155"/>
      <c r="H1155" s="155"/>
      <c r="K1155" s="155"/>
    </row>
    <row r="1156" spans="1:11" hidden="1" x14ac:dyDescent="0.25">
      <c r="A1156" s="173"/>
      <c r="B1156" s="27"/>
      <c r="C1156" s="28"/>
      <c r="D1156" s="71"/>
      <c r="E1156" s="71"/>
      <c r="F1156" s="174"/>
      <c r="G1156" s="155"/>
      <c r="H1156" s="155"/>
      <c r="K1156" s="155"/>
    </row>
    <row r="1157" spans="1:11" hidden="1" x14ac:dyDescent="0.25">
      <c r="A1157" s="173"/>
      <c r="B1157" s="27"/>
      <c r="C1157" s="28"/>
      <c r="D1157" s="71"/>
      <c r="E1157" s="71"/>
      <c r="F1157" s="29"/>
      <c r="G1157" s="155"/>
      <c r="H1157" s="155"/>
      <c r="K1157" s="155"/>
    </row>
    <row r="1158" spans="1:11" hidden="1" x14ac:dyDescent="0.25">
      <c r="A1158" s="173"/>
      <c r="B1158" s="27"/>
      <c r="C1158" s="28"/>
      <c r="D1158" s="71"/>
      <c r="E1158" s="71"/>
      <c r="F1158" s="29"/>
      <c r="G1158" s="155"/>
      <c r="H1158" s="155"/>
      <c r="K1158" s="155"/>
    </row>
    <row r="1159" spans="1:11" hidden="1" x14ac:dyDescent="0.25">
      <c r="A1159" s="173"/>
      <c r="B1159" s="27"/>
      <c r="C1159" s="28"/>
      <c r="D1159" s="28"/>
      <c r="E1159" s="28"/>
      <c r="F1159" s="29"/>
      <c r="G1159" s="155"/>
      <c r="H1159" s="155"/>
      <c r="K1159" s="155"/>
    </row>
    <row r="1160" spans="1:11" ht="33.75" customHeight="1" x14ac:dyDescent="0.25">
      <c r="A1160" s="173"/>
      <c r="B1160" s="86" t="s">
        <v>66</v>
      </c>
      <c r="C1160" s="71">
        <f>SUM(C1161:C1165)</f>
        <v>0</v>
      </c>
      <c r="D1160" s="71">
        <f t="shared" ref="D1160:E1160" si="283">SUM(D1161:D1165)</f>
        <v>0</v>
      </c>
      <c r="E1160" s="71">
        <f t="shared" si="283"/>
        <v>391182</v>
      </c>
      <c r="F1160" s="174"/>
      <c r="G1160" s="155"/>
      <c r="H1160" s="155"/>
      <c r="K1160" s="155"/>
    </row>
    <row r="1161" spans="1:11" ht="18" customHeight="1" x14ac:dyDescent="0.25">
      <c r="A1161" s="173"/>
      <c r="B1161" s="27"/>
      <c r="C1161" s="28"/>
      <c r="D1161" s="28"/>
      <c r="E1161" s="28">
        <v>391182</v>
      </c>
      <c r="F1161" s="29" t="s">
        <v>386</v>
      </c>
      <c r="G1161" s="155"/>
      <c r="H1161" s="155"/>
      <c r="K1161" s="155"/>
    </row>
    <row r="1162" spans="1:11" hidden="1" x14ac:dyDescent="0.25">
      <c r="A1162" s="173"/>
      <c r="B1162" s="27"/>
      <c r="C1162" s="71"/>
      <c r="D1162" s="71"/>
      <c r="E1162" s="71"/>
      <c r="F1162" s="29"/>
      <c r="G1162" s="155"/>
      <c r="H1162" s="155"/>
      <c r="K1162" s="155"/>
    </row>
    <row r="1163" spans="1:11" hidden="1" x14ac:dyDescent="0.25">
      <c r="A1163" s="173"/>
      <c r="B1163" s="27"/>
      <c r="C1163" s="71"/>
      <c r="D1163" s="71"/>
      <c r="E1163" s="71"/>
      <c r="F1163" s="29"/>
      <c r="G1163" s="155"/>
      <c r="H1163" s="155"/>
      <c r="K1163" s="155"/>
    </row>
    <row r="1164" spans="1:11" hidden="1" x14ac:dyDescent="0.25">
      <c r="A1164" s="173"/>
      <c r="B1164" s="27"/>
      <c r="C1164" s="71"/>
      <c r="D1164" s="71"/>
      <c r="E1164" s="71"/>
      <c r="F1164" s="29"/>
      <c r="G1164" s="155"/>
      <c r="H1164" s="155"/>
      <c r="K1164" s="155"/>
    </row>
    <row r="1165" spans="1:11" hidden="1" x14ac:dyDescent="0.25">
      <c r="A1165" s="173"/>
      <c r="B1165" s="27"/>
      <c r="C1165" s="28"/>
      <c r="D1165" s="28"/>
      <c r="E1165" s="28"/>
      <c r="F1165" s="29"/>
      <c r="G1165" s="155"/>
      <c r="H1165" s="155"/>
      <c r="K1165" s="155"/>
    </row>
    <row r="1166" spans="1:11" x14ac:dyDescent="0.25">
      <c r="A1166" s="173"/>
      <c r="B1166" s="86" t="s">
        <v>37</v>
      </c>
      <c r="C1166" s="71">
        <f>C1167+C1168+C1169</f>
        <v>0</v>
      </c>
      <c r="D1166" s="71">
        <f t="shared" ref="D1166" si="284">D1167+D1168+D1169</f>
        <v>0</v>
      </c>
      <c r="E1166" s="71">
        <f>E1167+E1168+E1169</f>
        <v>5063305</v>
      </c>
      <c r="F1166" s="174"/>
      <c r="G1166" s="155"/>
      <c r="H1166" s="155"/>
      <c r="K1166" s="155"/>
    </row>
    <row r="1167" spans="1:11" ht="34.9" customHeight="1" x14ac:dyDescent="0.25">
      <c r="A1167" s="173"/>
      <c r="B1167" s="86"/>
      <c r="C1167" s="71"/>
      <c r="D1167" s="71"/>
      <c r="E1167" s="71">
        <v>22710</v>
      </c>
      <c r="F1167" s="150" t="s">
        <v>348</v>
      </c>
      <c r="G1167" s="155"/>
      <c r="H1167" s="155"/>
      <c r="K1167" s="155"/>
    </row>
    <row r="1168" spans="1:11" ht="31.5" x14ac:dyDescent="0.25">
      <c r="A1168" s="173"/>
      <c r="B1168" s="86" t="s">
        <v>388</v>
      </c>
      <c r="C1168" s="28"/>
      <c r="D1168" s="28"/>
      <c r="E1168" s="28">
        <v>5040595</v>
      </c>
      <c r="F1168" s="174" t="s">
        <v>394</v>
      </c>
      <c r="G1168" s="155"/>
      <c r="H1168" s="155"/>
      <c r="K1168" s="155"/>
    </row>
    <row r="1169" spans="1:11" hidden="1" x14ac:dyDescent="0.25">
      <c r="A1169" s="173"/>
      <c r="B1169" s="86"/>
      <c r="C1169" s="28"/>
      <c r="D1169" s="28"/>
      <c r="E1169" s="28"/>
      <c r="F1169" s="174"/>
      <c r="G1169" s="155"/>
      <c r="H1169" s="155"/>
      <c r="K1169" s="155"/>
    </row>
    <row r="1170" spans="1:11" hidden="1" x14ac:dyDescent="0.25">
      <c r="A1170" s="173"/>
      <c r="B1170" s="27"/>
      <c r="C1170" s="28"/>
      <c r="D1170" s="28"/>
      <c r="E1170" s="28"/>
      <c r="F1170" s="29"/>
      <c r="G1170" s="155"/>
      <c r="H1170" s="155"/>
      <c r="K1170" s="155"/>
    </row>
    <row r="1171" spans="1:11" hidden="1" x14ac:dyDescent="0.25">
      <c r="A1171" s="173"/>
      <c r="B1171" s="27"/>
      <c r="C1171" s="28"/>
      <c r="D1171" s="28"/>
      <c r="E1171" s="28"/>
      <c r="F1171" s="29"/>
      <c r="G1171" s="155"/>
      <c r="H1171" s="155"/>
      <c r="K1171" s="155"/>
    </row>
    <row r="1172" spans="1:11" ht="31.5" x14ac:dyDescent="0.25">
      <c r="A1172" s="173"/>
      <c r="B1172" s="86" t="s">
        <v>17</v>
      </c>
      <c r="C1172" s="71">
        <f>SUM(C1173:C1178)</f>
        <v>0</v>
      </c>
      <c r="D1172" s="71">
        <f t="shared" ref="D1172:E1172" si="285">SUM(D1173:D1178)</f>
        <v>0</v>
      </c>
      <c r="E1172" s="71">
        <f t="shared" si="285"/>
        <v>160745</v>
      </c>
      <c r="F1172" s="30"/>
      <c r="G1172" s="155"/>
      <c r="H1172" s="155"/>
      <c r="K1172" s="155"/>
    </row>
    <row r="1173" spans="1:11" ht="37.5" customHeight="1" x14ac:dyDescent="0.25">
      <c r="A1173" s="173"/>
      <c r="B1173" s="86"/>
      <c r="C1173" s="71"/>
      <c r="D1173" s="28"/>
      <c r="E1173" s="28">
        <v>160745</v>
      </c>
      <c r="F1173" s="150" t="s">
        <v>348</v>
      </c>
      <c r="G1173" s="155"/>
      <c r="H1173" s="155"/>
      <c r="K1173" s="155"/>
    </row>
    <row r="1174" spans="1:11" ht="15.6" hidden="1" customHeight="1" x14ac:dyDescent="0.25">
      <c r="A1174" s="173"/>
      <c r="B1174" s="86"/>
      <c r="C1174" s="71"/>
      <c r="D1174" s="28"/>
      <c r="E1174" s="28"/>
      <c r="F1174" s="98"/>
      <c r="G1174" s="155"/>
      <c r="H1174" s="155"/>
      <c r="K1174" s="155"/>
    </row>
    <row r="1175" spans="1:11" ht="15.6" hidden="1" customHeight="1" x14ac:dyDescent="0.25">
      <c r="A1175" s="173"/>
      <c r="B1175" s="86"/>
      <c r="C1175" s="71"/>
      <c r="D1175" s="28"/>
      <c r="E1175" s="28"/>
      <c r="F1175" s="29"/>
      <c r="G1175" s="155"/>
      <c r="H1175" s="155"/>
      <c r="K1175" s="155"/>
    </row>
    <row r="1176" spans="1:11" ht="15.6" hidden="1" customHeight="1" x14ac:dyDescent="0.25">
      <c r="A1176" s="173"/>
      <c r="B1176" s="86"/>
      <c r="C1176" s="71"/>
      <c r="D1176" s="28"/>
      <c r="E1176" s="28"/>
      <c r="F1176" s="29"/>
      <c r="G1176" s="155"/>
      <c r="H1176" s="155"/>
      <c r="K1176" s="155"/>
    </row>
    <row r="1177" spans="1:11" ht="15.6" hidden="1" customHeight="1" x14ac:dyDescent="0.25">
      <c r="A1177" s="173"/>
      <c r="B1177" s="27"/>
      <c r="C1177" s="71"/>
      <c r="D1177" s="28"/>
      <c r="E1177" s="28"/>
      <c r="F1177" s="29"/>
      <c r="G1177" s="155"/>
      <c r="H1177" s="155"/>
      <c r="K1177" s="155"/>
    </row>
    <row r="1178" spans="1:11" ht="15.6" hidden="1" customHeight="1" x14ac:dyDescent="0.25">
      <c r="A1178" s="173"/>
      <c r="B1178" s="27"/>
      <c r="C1178" s="28"/>
      <c r="D1178" s="28"/>
      <c r="E1178" s="28"/>
      <c r="F1178" s="174"/>
      <c r="G1178" s="155"/>
      <c r="H1178" s="155"/>
      <c r="K1178" s="155"/>
    </row>
    <row r="1179" spans="1:11" ht="31.5" x14ac:dyDescent="0.25">
      <c r="A1179" s="173"/>
      <c r="B1179" s="86" t="s">
        <v>183</v>
      </c>
      <c r="C1179" s="71">
        <f>SUM(C1180:C1184)</f>
        <v>0</v>
      </c>
      <c r="D1179" s="71">
        <f t="shared" ref="D1179:E1179" si="286">SUM(D1180:D1184)</f>
        <v>10000</v>
      </c>
      <c r="E1179" s="71">
        <f t="shared" si="286"/>
        <v>42225</v>
      </c>
      <c r="F1179" s="174"/>
      <c r="G1179" s="155"/>
      <c r="H1179" s="155"/>
      <c r="K1179" s="155"/>
    </row>
    <row r="1180" spans="1:11" ht="30.6" hidden="1" customHeight="1" x14ac:dyDescent="0.25">
      <c r="A1180" s="173"/>
      <c r="B1180" s="27"/>
      <c r="C1180" s="28"/>
      <c r="D1180" s="28"/>
      <c r="E1180" s="28"/>
      <c r="F1180" s="29"/>
      <c r="G1180" s="155"/>
      <c r="H1180" s="155"/>
      <c r="K1180" s="155"/>
    </row>
    <row r="1181" spans="1:11" x14ac:dyDescent="0.25">
      <c r="A1181" s="173"/>
      <c r="B1181" s="27"/>
      <c r="C1181" s="28"/>
      <c r="D1181" s="28">
        <v>10000</v>
      </c>
      <c r="E1181" s="28"/>
      <c r="F1181" s="174" t="s">
        <v>312</v>
      </c>
      <c r="G1181" s="155"/>
      <c r="H1181" s="155"/>
      <c r="K1181" s="155"/>
    </row>
    <row r="1182" spans="1:11" ht="36" customHeight="1" x14ac:dyDescent="0.25">
      <c r="A1182" s="173"/>
      <c r="B1182" s="27"/>
      <c r="C1182" s="28"/>
      <c r="D1182" s="28"/>
      <c r="E1182" s="28">
        <v>42225</v>
      </c>
      <c r="F1182" s="150" t="s">
        <v>348</v>
      </c>
      <c r="G1182" s="155"/>
      <c r="H1182" s="155"/>
      <c r="K1182" s="155"/>
    </row>
    <row r="1183" spans="1:11" ht="63" hidden="1" customHeight="1" x14ac:dyDescent="0.25">
      <c r="A1183" s="173"/>
      <c r="B1183" s="27"/>
      <c r="C1183" s="28"/>
      <c r="D1183" s="28"/>
      <c r="E1183" s="28"/>
      <c r="F1183" s="174"/>
      <c r="G1183" s="155"/>
      <c r="H1183" s="155"/>
      <c r="K1183" s="155"/>
    </row>
    <row r="1184" spans="1:11" ht="1.1499999999999999" hidden="1" customHeight="1" x14ac:dyDescent="0.25">
      <c r="A1184" s="173"/>
      <c r="B1184" s="27"/>
      <c r="C1184" s="28"/>
      <c r="D1184" s="28"/>
      <c r="E1184" s="28"/>
      <c r="F1184" s="174"/>
      <c r="G1184" s="155"/>
      <c r="H1184" s="155"/>
      <c r="K1184" s="155"/>
    </row>
    <row r="1185" spans="1:11" ht="18.600000000000001" customHeight="1" x14ac:dyDescent="0.25">
      <c r="A1185" s="173"/>
      <c r="B1185" s="86" t="s">
        <v>273</v>
      </c>
      <c r="C1185" s="71">
        <f>SUM(C1186:C1187)</f>
        <v>0</v>
      </c>
      <c r="D1185" s="71">
        <f t="shared" ref="D1185:E1185" si="287">SUM(D1186:D1187)</f>
        <v>0</v>
      </c>
      <c r="E1185" s="71">
        <f t="shared" si="287"/>
        <v>73964</v>
      </c>
      <c r="F1185" s="174"/>
      <c r="G1185" s="155"/>
      <c r="H1185" s="155"/>
      <c r="K1185" s="155"/>
    </row>
    <row r="1186" spans="1:11" ht="34.5" customHeight="1" x14ac:dyDescent="0.25">
      <c r="A1186" s="173"/>
      <c r="B1186" s="27"/>
      <c r="C1186" s="28"/>
      <c r="D1186" s="28"/>
      <c r="E1186" s="28">
        <v>73964</v>
      </c>
      <c r="F1186" s="29" t="s">
        <v>431</v>
      </c>
      <c r="G1186" s="155"/>
      <c r="H1186" s="155"/>
      <c r="K1186" s="155"/>
    </row>
    <row r="1187" spans="1:11" ht="15.6" hidden="1" customHeight="1" x14ac:dyDescent="0.25">
      <c r="A1187" s="173"/>
      <c r="B1187" s="27"/>
      <c r="C1187" s="28"/>
      <c r="D1187" s="28"/>
      <c r="E1187" s="28"/>
      <c r="F1187" s="174"/>
      <c r="G1187" s="155"/>
      <c r="H1187" s="155"/>
      <c r="K1187" s="155"/>
    </row>
    <row r="1188" spans="1:11" ht="15.6" hidden="1" customHeight="1" x14ac:dyDescent="0.25">
      <c r="A1188" s="173"/>
      <c r="B1188" s="86" t="s">
        <v>53</v>
      </c>
      <c r="C1188" s="71">
        <f>SUM(C1189:C1191)</f>
        <v>0</v>
      </c>
      <c r="D1188" s="71">
        <f t="shared" ref="D1188:E1188" si="288">SUM(D1189:D1191)</f>
        <v>0</v>
      </c>
      <c r="E1188" s="71">
        <f t="shared" si="288"/>
        <v>0</v>
      </c>
      <c r="F1188" s="29"/>
      <c r="G1188" s="155"/>
      <c r="H1188" s="155"/>
      <c r="K1188" s="155"/>
    </row>
    <row r="1189" spans="1:11" ht="15.6" hidden="1" customHeight="1" x14ac:dyDescent="0.25">
      <c r="A1189" s="173"/>
      <c r="B1189" s="27"/>
      <c r="C1189" s="28"/>
      <c r="D1189" s="71"/>
      <c r="E1189" s="71"/>
      <c r="F1189" s="174"/>
      <c r="G1189" s="155"/>
      <c r="H1189" s="155"/>
      <c r="K1189" s="155"/>
    </row>
    <row r="1190" spans="1:11" ht="15.6" hidden="1" customHeight="1" x14ac:dyDescent="0.25">
      <c r="A1190" s="173"/>
      <c r="B1190" s="27"/>
      <c r="C1190" s="28"/>
      <c r="D1190" s="28"/>
      <c r="E1190" s="28"/>
      <c r="F1190" s="29"/>
      <c r="G1190" s="155"/>
      <c r="H1190" s="155"/>
      <c r="K1190" s="155"/>
    </row>
    <row r="1191" spans="1:11" ht="15.6" hidden="1" customHeight="1" x14ac:dyDescent="0.25">
      <c r="A1191" s="173"/>
      <c r="B1191" s="27"/>
      <c r="C1191" s="28"/>
      <c r="D1191" s="28"/>
      <c r="E1191" s="28"/>
      <c r="F1191" s="29"/>
      <c r="G1191" s="155"/>
      <c r="H1191" s="155"/>
      <c r="K1191" s="155"/>
    </row>
    <row r="1192" spans="1:11" ht="49.5" customHeight="1" x14ac:dyDescent="0.25">
      <c r="A1192" s="173"/>
      <c r="B1192" s="120" t="s">
        <v>64</v>
      </c>
      <c r="C1192" s="11">
        <f>SUM(C1193:C1194)</f>
        <v>0</v>
      </c>
      <c r="D1192" s="11">
        <f t="shared" ref="D1192:E1192" si="289">SUM(D1193:D1194)</f>
        <v>236621</v>
      </c>
      <c r="E1192" s="11">
        <f t="shared" si="289"/>
        <v>0</v>
      </c>
      <c r="F1192" s="30"/>
      <c r="G1192" s="155"/>
      <c r="H1192" s="155"/>
      <c r="K1192" s="155"/>
    </row>
    <row r="1193" spans="1:11" ht="32.450000000000003" customHeight="1" x14ac:dyDescent="0.25">
      <c r="A1193" s="173"/>
      <c r="B1193" s="125"/>
      <c r="C1193" s="8"/>
      <c r="D1193" s="8">
        <v>176621</v>
      </c>
      <c r="E1193" s="8"/>
      <c r="F1193" s="29" t="s">
        <v>431</v>
      </c>
      <c r="G1193" s="155"/>
      <c r="H1193" s="155"/>
      <c r="K1193" s="155"/>
    </row>
    <row r="1194" spans="1:11" ht="18" customHeight="1" x14ac:dyDescent="0.25">
      <c r="A1194" s="173"/>
      <c r="B1194" s="126"/>
      <c r="C1194" s="11"/>
      <c r="D1194" s="11">
        <v>60000</v>
      </c>
      <c r="E1194" s="11"/>
      <c r="F1194" s="29" t="s">
        <v>389</v>
      </c>
      <c r="G1194" s="155"/>
      <c r="H1194" s="155"/>
      <c r="K1194" s="155"/>
    </row>
    <row r="1195" spans="1:11" ht="31.5" hidden="1" x14ac:dyDescent="0.25">
      <c r="A1195" s="173"/>
      <c r="B1195" s="46" t="s">
        <v>59</v>
      </c>
      <c r="C1195" s="61">
        <f>SUM(C1196:C1199)</f>
        <v>0</v>
      </c>
      <c r="D1195" s="61">
        <f t="shared" ref="D1195:E1195" si="290">SUM(D1196:D1199)</f>
        <v>0</v>
      </c>
      <c r="E1195" s="61">
        <f t="shared" si="290"/>
        <v>0</v>
      </c>
      <c r="F1195" s="30"/>
      <c r="G1195" s="155"/>
      <c r="H1195" s="155"/>
      <c r="K1195" s="155"/>
    </row>
    <row r="1196" spans="1:11" ht="20.45" hidden="1" customHeight="1" x14ac:dyDescent="0.25">
      <c r="A1196" s="173"/>
      <c r="B1196" s="46"/>
      <c r="C1196" s="61"/>
      <c r="D1196" s="61"/>
      <c r="E1196" s="61"/>
      <c r="F1196" s="30"/>
      <c r="G1196" s="155"/>
      <c r="H1196" s="155"/>
      <c r="K1196" s="155"/>
    </row>
    <row r="1197" spans="1:11" ht="19.149999999999999" hidden="1" customHeight="1" x14ac:dyDescent="0.25">
      <c r="A1197" s="173"/>
      <c r="B1197" s="46"/>
      <c r="C1197" s="61"/>
      <c r="D1197" s="61"/>
      <c r="E1197" s="61"/>
      <c r="F1197" s="30"/>
      <c r="G1197" s="155"/>
      <c r="H1197" s="155"/>
      <c r="K1197" s="155"/>
    </row>
    <row r="1198" spans="1:11" ht="21" hidden="1" customHeight="1" x14ac:dyDescent="0.25">
      <c r="A1198" s="173"/>
      <c r="B1198" s="46"/>
      <c r="C1198" s="61"/>
      <c r="D1198" s="62"/>
      <c r="E1198" s="62"/>
      <c r="F1198" s="188"/>
      <c r="G1198" s="155"/>
      <c r="H1198" s="155"/>
      <c r="K1198" s="155"/>
    </row>
    <row r="1199" spans="1:11" ht="22.15" hidden="1" customHeight="1" x14ac:dyDescent="0.25">
      <c r="A1199" s="173"/>
      <c r="B1199" s="46"/>
      <c r="C1199" s="61"/>
      <c r="D1199" s="62"/>
      <c r="E1199" s="62"/>
      <c r="F1199" s="188"/>
      <c r="G1199" s="155"/>
      <c r="H1199" s="155"/>
      <c r="K1199" s="155"/>
    </row>
    <row r="1200" spans="1:11" ht="31.15" hidden="1" customHeight="1" x14ac:dyDescent="0.25">
      <c r="A1200" s="173"/>
      <c r="B1200" s="127" t="s">
        <v>67</v>
      </c>
      <c r="C1200" s="61">
        <f>SUM(C1201:C1203)</f>
        <v>0</v>
      </c>
      <c r="D1200" s="61">
        <f t="shared" ref="D1200:E1200" si="291">SUM(D1201:D1203)</f>
        <v>0</v>
      </c>
      <c r="E1200" s="61">
        <f t="shared" si="291"/>
        <v>0</v>
      </c>
      <c r="F1200" s="30"/>
      <c r="G1200" s="155"/>
      <c r="H1200" s="155"/>
      <c r="K1200" s="155"/>
    </row>
    <row r="1201" spans="1:11" ht="15.6" hidden="1" customHeight="1" x14ac:dyDescent="0.25">
      <c r="A1201" s="173"/>
      <c r="B1201" s="46"/>
      <c r="C1201" s="62"/>
      <c r="D1201" s="62"/>
      <c r="E1201" s="62"/>
      <c r="F1201" s="29"/>
      <c r="G1201" s="155"/>
      <c r="H1201" s="155"/>
      <c r="K1201" s="155"/>
    </row>
    <row r="1202" spans="1:11" ht="15.6" hidden="1" customHeight="1" x14ac:dyDescent="0.25">
      <c r="A1202" s="173"/>
      <c r="B1202" s="46"/>
      <c r="C1202" s="62"/>
      <c r="D1202" s="62"/>
      <c r="E1202" s="62"/>
      <c r="F1202" s="29"/>
      <c r="G1202" s="155"/>
      <c r="H1202" s="155"/>
      <c r="K1202" s="155"/>
    </row>
    <row r="1203" spans="1:11" ht="15.6" hidden="1" customHeight="1" x14ac:dyDescent="0.25">
      <c r="A1203" s="173"/>
      <c r="B1203" s="46"/>
      <c r="C1203" s="62"/>
      <c r="D1203" s="62"/>
      <c r="E1203" s="62"/>
      <c r="F1203" s="29"/>
      <c r="G1203" s="155"/>
      <c r="H1203" s="155"/>
      <c r="K1203" s="155"/>
    </row>
    <row r="1204" spans="1:11" ht="31.5" x14ac:dyDescent="0.25">
      <c r="A1204" s="173"/>
      <c r="B1204" s="127" t="s">
        <v>73</v>
      </c>
      <c r="C1204" s="61">
        <f>C1205</f>
        <v>0</v>
      </c>
      <c r="D1204" s="61">
        <f>D1205</f>
        <v>0</v>
      </c>
      <c r="E1204" s="61">
        <f t="shared" ref="E1204" si="292">E1205</f>
        <v>2000</v>
      </c>
      <c r="F1204" s="30"/>
      <c r="G1204" s="155"/>
      <c r="H1204" s="155"/>
      <c r="K1204" s="155"/>
    </row>
    <row r="1205" spans="1:11" ht="34.15" customHeight="1" x14ac:dyDescent="0.25">
      <c r="A1205" s="173"/>
      <c r="B1205" s="128"/>
      <c r="C1205" s="62"/>
      <c r="D1205" s="62"/>
      <c r="E1205" s="62">
        <v>2000</v>
      </c>
      <c r="F1205" s="29" t="s">
        <v>432</v>
      </c>
      <c r="G1205" s="155"/>
      <c r="H1205" s="155"/>
      <c r="K1205" s="155"/>
    </row>
    <row r="1206" spans="1:11" ht="31.5" x14ac:dyDescent="0.25">
      <c r="A1206" s="173"/>
      <c r="B1206" s="46" t="s">
        <v>188</v>
      </c>
      <c r="C1206" s="61">
        <f>SUM(C1207:C1211)</f>
        <v>0</v>
      </c>
      <c r="D1206" s="61">
        <f t="shared" ref="D1206:E1206" si="293">SUM(D1207:D1211)</f>
        <v>0</v>
      </c>
      <c r="E1206" s="61">
        <f t="shared" si="293"/>
        <v>684400</v>
      </c>
      <c r="F1206" s="30"/>
      <c r="G1206" s="155"/>
      <c r="H1206" s="155"/>
      <c r="K1206" s="155"/>
    </row>
    <row r="1207" spans="1:11" ht="31.5" x14ac:dyDescent="0.25">
      <c r="A1207" s="173"/>
      <c r="B1207" s="128"/>
      <c r="C1207" s="62"/>
      <c r="D1207" s="61"/>
      <c r="E1207" s="61">
        <v>684400</v>
      </c>
      <c r="F1207" s="29" t="s">
        <v>387</v>
      </c>
      <c r="G1207" s="155"/>
      <c r="H1207" s="155"/>
      <c r="K1207" s="155"/>
    </row>
    <row r="1208" spans="1:11" hidden="1" x14ac:dyDescent="0.25">
      <c r="A1208" s="173"/>
      <c r="B1208" s="128"/>
      <c r="C1208" s="62"/>
      <c r="D1208" s="61"/>
      <c r="E1208" s="61"/>
      <c r="F1208" s="29"/>
      <c r="G1208" s="155"/>
      <c r="H1208" s="155"/>
      <c r="K1208" s="155"/>
    </row>
    <row r="1209" spans="1:11" hidden="1" x14ac:dyDescent="0.25">
      <c r="A1209" s="173"/>
      <c r="B1209" s="128"/>
      <c r="C1209" s="62"/>
      <c r="D1209" s="62"/>
      <c r="E1209" s="62"/>
      <c r="F1209" s="174"/>
      <c r="G1209" s="155"/>
      <c r="H1209" s="155"/>
      <c r="K1209" s="155"/>
    </row>
    <row r="1210" spans="1:11" hidden="1" x14ac:dyDescent="0.25">
      <c r="A1210" s="173"/>
      <c r="B1210" s="128"/>
      <c r="C1210" s="62"/>
      <c r="D1210" s="62"/>
      <c r="E1210" s="62"/>
      <c r="F1210" s="29"/>
      <c r="G1210" s="155"/>
      <c r="H1210" s="155"/>
      <c r="K1210" s="155"/>
    </row>
    <row r="1211" spans="1:11" hidden="1" x14ac:dyDescent="0.25">
      <c r="A1211" s="173"/>
      <c r="B1211" s="128"/>
      <c r="C1211" s="62"/>
      <c r="D1211" s="62"/>
      <c r="E1211" s="62"/>
      <c r="F1211" s="29"/>
      <c r="G1211" s="155"/>
      <c r="H1211" s="155"/>
      <c r="K1211" s="155"/>
    </row>
    <row r="1212" spans="1:11" x14ac:dyDescent="0.25">
      <c r="A1212" s="173"/>
      <c r="B1212" s="46" t="s">
        <v>274</v>
      </c>
      <c r="C1212" s="61">
        <f>SUM(C1213:C1217)</f>
        <v>0</v>
      </c>
      <c r="D1212" s="61">
        <f t="shared" ref="D1212:E1212" si="294">SUM(D1213:D1217)</f>
        <v>0</v>
      </c>
      <c r="E1212" s="61">
        <f t="shared" si="294"/>
        <v>237900</v>
      </c>
      <c r="F1212" s="29"/>
      <c r="G1212" s="155"/>
      <c r="H1212" s="155"/>
      <c r="K1212" s="155"/>
    </row>
    <row r="1213" spans="1:11" ht="31.5" x14ac:dyDescent="0.25">
      <c r="A1213" s="173"/>
      <c r="B1213" s="128"/>
      <c r="C1213" s="62"/>
      <c r="D1213" s="61"/>
      <c r="E1213" s="61">
        <v>237900</v>
      </c>
      <c r="F1213" s="29" t="s">
        <v>387</v>
      </c>
      <c r="G1213" s="155"/>
      <c r="H1213" s="155"/>
      <c r="K1213" s="155"/>
    </row>
    <row r="1214" spans="1:11" hidden="1" x14ac:dyDescent="0.25">
      <c r="A1214" s="173"/>
      <c r="B1214" s="128"/>
      <c r="C1214" s="62"/>
      <c r="D1214" s="62"/>
      <c r="E1214" s="62"/>
      <c r="F1214" s="29"/>
      <c r="G1214" s="155"/>
      <c r="H1214" s="155"/>
      <c r="K1214" s="155"/>
    </row>
    <row r="1215" spans="1:11" hidden="1" x14ac:dyDescent="0.25">
      <c r="A1215" s="173"/>
      <c r="B1215" s="128"/>
      <c r="C1215" s="62"/>
      <c r="D1215" s="62"/>
      <c r="E1215" s="62"/>
      <c r="F1215" s="29"/>
      <c r="G1215" s="155"/>
      <c r="H1215" s="155"/>
      <c r="K1215" s="155"/>
    </row>
    <row r="1216" spans="1:11" hidden="1" x14ac:dyDescent="0.25">
      <c r="A1216" s="173"/>
      <c r="B1216" s="128"/>
      <c r="C1216" s="62"/>
      <c r="D1216" s="62"/>
      <c r="E1216" s="62"/>
      <c r="F1216" s="29"/>
      <c r="G1216" s="155"/>
      <c r="H1216" s="155"/>
      <c r="K1216" s="155"/>
    </row>
    <row r="1217" spans="1:11" hidden="1" x14ac:dyDescent="0.25">
      <c r="A1217" s="173"/>
      <c r="B1217" s="128"/>
      <c r="C1217" s="62"/>
      <c r="D1217" s="62"/>
      <c r="E1217" s="62"/>
      <c r="F1217" s="30"/>
      <c r="G1217" s="155"/>
      <c r="H1217" s="155"/>
      <c r="K1217" s="155"/>
    </row>
    <row r="1218" spans="1:11" ht="31.5" x14ac:dyDescent="0.25">
      <c r="A1218" s="173"/>
      <c r="B1218" s="46" t="s">
        <v>259</v>
      </c>
      <c r="C1218" s="61">
        <f>SUM(C1219:C1227)</f>
        <v>0</v>
      </c>
      <c r="D1218" s="61">
        <f t="shared" ref="D1218:E1218" si="295">SUM(D1219:D1227)</f>
        <v>1000000</v>
      </c>
      <c r="E1218" s="61">
        <f t="shared" si="295"/>
        <v>0</v>
      </c>
      <c r="F1218" s="29"/>
      <c r="G1218" s="155"/>
      <c r="H1218" s="155"/>
      <c r="K1218" s="155"/>
    </row>
    <row r="1219" spans="1:11" x14ac:dyDescent="0.25">
      <c r="A1219" s="173"/>
      <c r="B1219" s="128"/>
      <c r="C1219" s="62"/>
      <c r="D1219" s="62">
        <v>1000000</v>
      </c>
      <c r="E1219" s="62"/>
      <c r="F1219" s="153" t="s">
        <v>390</v>
      </c>
      <c r="G1219" s="155"/>
      <c r="H1219" s="155"/>
      <c r="K1219" s="155"/>
    </row>
    <row r="1220" spans="1:11" ht="35.450000000000003" hidden="1" customHeight="1" x14ac:dyDescent="0.25">
      <c r="A1220" s="173"/>
      <c r="B1220" s="128"/>
      <c r="C1220" s="62"/>
      <c r="D1220" s="62"/>
      <c r="E1220" s="62"/>
      <c r="F1220" s="34"/>
      <c r="G1220" s="155"/>
      <c r="H1220" s="155"/>
      <c r="K1220" s="155"/>
    </row>
    <row r="1221" spans="1:11" hidden="1" x14ac:dyDescent="0.25">
      <c r="A1221" s="173"/>
      <c r="B1221" s="128"/>
      <c r="C1221" s="62"/>
      <c r="D1221" s="62"/>
      <c r="E1221" s="62"/>
      <c r="F1221" s="34"/>
      <c r="G1221" s="155"/>
      <c r="H1221" s="155"/>
      <c r="K1221" s="155"/>
    </row>
    <row r="1222" spans="1:11" hidden="1" x14ac:dyDescent="0.25">
      <c r="A1222" s="173"/>
      <c r="B1222" s="128"/>
      <c r="C1222" s="62"/>
      <c r="D1222" s="62"/>
      <c r="E1222" s="62"/>
      <c r="F1222" s="34"/>
      <c r="G1222" s="155"/>
      <c r="H1222" s="155"/>
      <c r="K1222" s="155"/>
    </row>
    <row r="1223" spans="1:11" hidden="1" x14ac:dyDescent="0.25">
      <c r="A1223" s="173"/>
      <c r="B1223" s="128"/>
      <c r="C1223" s="62"/>
      <c r="D1223" s="62"/>
      <c r="E1223" s="62"/>
      <c r="F1223" s="34"/>
      <c r="G1223" s="155"/>
      <c r="H1223" s="155"/>
      <c r="K1223" s="155"/>
    </row>
    <row r="1224" spans="1:11" hidden="1" x14ac:dyDescent="0.25">
      <c r="A1224" s="173"/>
      <c r="B1224" s="128"/>
      <c r="C1224" s="62"/>
      <c r="D1224" s="62"/>
      <c r="E1224" s="62"/>
      <c r="F1224" s="34"/>
      <c r="G1224" s="155"/>
      <c r="H1224" s="155"/>
      <c r="K1224" s="155"/>
    </row>
    <row r="1225" spans="1:11" hidden="1" x14ac:dyDescent="0.25">
      <c r="A1225" s="173"/>
      <c r="B1225" s="128"/>
      <c r="C1225" s="62"/>
      <c r="D1225" s="62"/>
      <c r="E1225" s="62"/>
      <c r="F1225" s="174"/>
      <c r="G1225" s="155"/>
      <c r="H1225" s="155"/>
      <c r="K1225" s="155"/>
    </row>
    <row r="1226" spans="1:11" hidden="1" x14ac:dyDescent="0.25">
      <c r="A1226" s="173"/>
      <c r="B1226" s="128"/>
      <c r="C1226" s="62"/>
      <c r="D1226" s="62"/>
      <c r="E1226" s="62"/>
      <c r="F1226" s="29"/>
      <c r="G1226" s="155"/>
      <c r="H1226" s="155"/>
      <c r="K1226" s="155"/>
    </row>
    <row r="1227" spans="1:11" hidden="1" x14ac:dyDescent="0.25">
      <c r="A1227" s="173"/>
      <c r="B1227" s="128"/>
      <c r="C1227" s="62"/>
      <c r="D1227" s="62"/>
      <c r="E1227" s="62"/>
      <c r="F1227" s="29"/>
      <c r="G1227" s="155"/>
      <c r="H1227" s="155"/>
      <c r="K1227" s="155"/>
    </row>
    <row r="1228" spans="1:11" hidden="1" x14ac:dyDescent="0.25">
      <c r="A1228" s="173"/>
      <c r="B1228" s="46" t="s">
        <v>115</v>
      </c>
      <c r="C1228" s="61">
        <f>SUM(C1229:C1233)</f>
        <v>0</v>
      </c>
      <c r="D1228" s="61">
        <f t="shared" ref="D1228:E1228" si="296">SUM(D1229:D1233)</f>
        <v>0</v>
      </c>
      <c r="E1228" s="61">
        <f t="shared" si="296"/>
        <v>0</v>
      </c>
      <c r="F1228" s="30"/>
      <c r="G1228" s="155"/>
      <c r="H1228" s="155"/>
      <c r="K1228" s="155"/>
    </row>
    <row r="1229" spans="1:11" hidden="1" x14ac:dyDescent="0.25">
      <c r="A1229" s="173"/>
      <c r="B1229" s="46"/>
      <c r="C1229" s="62"/>
      <c r="D1229" s="62"/>
      <c r="E1229" s="62"/>
      <c r="F1229" s="30"/>
      <c r="G1229" s="155"/>
      <c r="H1229" s="155"/>
      <c r="K1229" s="155"/>
    </row>
    <row r="1230" spans="1:11" hidden="1" x14ac:dyDescent="0.25">
      <c r="A1230" s="173"/>
      <c r="B1230" s="46"/>
      <c r="C1230" s="62"/>
      <c r="D1230" s="62"/>
      <c r="E1230" s="62"/>
      <c r="F1230" s="29"/>
      <c r="G1230" s="155"/>
      <c r="H1230" s="155"/>
      <c r="K1230" s="155"/>
    </row>
    <row r="1231" spans="1:11" hidden="1" x14ac:dyDescent="0.25">
      <c r="A1231" s="173"/>
      <c r="B1231" s="46"/>
      <c r="C1231" s="62"/>
      <c r="D1231" s="62"/>
      <c r="E1231" s="62"/>
      <c r="F1231" s="174"/>
      <c r="G1231" s="155"/>
      <c r="H1231" s="155"/>
      <c r="K1231" s="155"/>
    </row>
    <row r="1232" spans="1:11" hidden="1" x14ac:dyDescent="0.25">
      <c r="A1232" s="173"/>
      <c r="B1232" s="46"/>
      <c r="C1232" s="62"/>
      <c r="D1232" s="62"/>
      <c r="E1232" s="62"/>
      <c r="F1232" s="29"/>
      <c r="G1232" s="155"/>
      <c r="H1232" s="155"/>
      <c r="K1232" s="155"/>
    </row>
    <row r="1233" spans="1:11" hidden="1" x14ac:dyDescent="0.25">
      <c r="A1233" s="173"/>
      <c r="B1233" s="128"/>
      <c r="C1233" s="62"/>
      <c r="D1233" s="62"/>
      <c r="E1233" s="62"/>
      <c r="F1233" s="30"/>
      <c r="G1233" s="155"/>
      <c r="H1233" s="155"/>
      <c r="K1233" s="155"/>
    </row>
    <row r="1234" spans="1:11" ht="64.5" customHeight="1" x14ac:dyDescent="0.25">
      <c r="A1234" s="173"/>
      <c r="B1234" s="46" t="s">
        <v>189</v>
      </c>
      <c r="C1234" s="61">
        <f>SUM(C1235:C1239)</f>
        <v>0</v>
      </c>
      <c r="D1234" s="61">
        <f t="shared" ref="D1234:E1234" si="297">SUM(D1235:D1239)</f>
        <v>0</v>
      </c>
      <c r="E1234" s="61">
        <f t="shared" si="297"/>
        <v>13650</v>
      </c>
      <c r="F1234" s="30"/>
      <c r="G1234" s="155"/>
      <c r="H1234" s="155"/>
      <c r="K1234" s="155"/>
    </row>
    <row r="1235" spans="1:11" ht="37.15" customHeight="1" x14ac:dyDescent="0.25">
      <c r="A1235" s="173"/>
      <c r="B1235" s="46"/>
      <c r="C1235" s="62"/>
      <c r="D1235" s="62"/>
      <c r="E1235" s="62">
        <v>13650</v>
      </c>
      <c r="F1235" s="150" t="s">
        <v>348</v>
      </c>
      <c r="G1235" s="155"/>
      <c r="H1235" s="155"/>
      <c r="K1235" s="155"/>
    </row>
    <row r="1236" spans="1:11" hidden="1" x14ac:dyDescent="0.25">
      <c r="A1236" s="173"/>
      <c r="B1236" s="20"/>
      <c r="C1236" s="62"/>
      <c r="D1236" s="62"/>
      <c r="E1236" s="62"/>
      <c r="F1236" s="174"/>
      <c r="G1236" s="155"/>
      <c r="H1236" s="155"/>
      <c r="K1236" s="155"/>
    </row>
    <row r="1237" spans="1:11" hidden="1" x14ac:dyDescent="0.25">
      <c r="A1237" s="173"/>
      <c r="B1237" s="46"/>
      <c r="C1237" s="62"/>
      <c r="D1237" s="62"/>
      <c r="E1237" s="62"/>
      <c r="F1237" s="174"/>
      <c r="G1237" s="155"/>
      <c r="H1237" s="155"/>
      <c r="K1237" s="155"/>
    </row>
    <row r="1238" spans="1:11" hidden="1" x14ac:dyDescent="0.25">
      <c r="A1238" s="173"/>
      <c r="B1238" s="46"/>
      <c r="C1238" s="62"/>
      <c r="D1238" s="62"/>
      <c r="E1238" s="62"/>
      <c r="F1238" s="29"/>
      <c r="G1238" s="155"/>
      <c r="H1238" s="155"/>
      <c r="K1238" s="155"/>
    </row>
    <row r="1239" spans="1:11" hidden="1" x14ac:dyDescent="0.25">
      <c r="A1239" s="173"/>
      <c r="B1239" s="128"/>
      <c r="C1239" s="62"/>
      <c r="D1239" s="62"/>
      <c r="E1239" s="62"/>
      <c r="F1239" s="29"/>
      <c r="G1239" s="155"/>
      <c r="H1239" s="155"/>
      <c r="K1239" s="155"/>
    </row>
    <row r="1240" spans="1:11" ht="31.5" x14ac:dyDescent="0.25">
      <c r="A1240" s="173"/>
      <c r="B1240" s="46" t="s">
        <v>186</v>
      </c>
      <c r="C1240" s="61">
        <f>SUM(C1241:C1243)</f>
        <v>0</v>
      </c>
      <c r="D1240" s="61">
        <f t="shared" ref="D1240:E1240" si="298">SUM(D1241:D1243)</f>
        <v>27500</v>
      </c>
      <c r="E1240" s="61">
        <f t="shared" si="298"/>
        <v>0</v>
      </c>
      <c r="F1240" s="30"/>
      <c r="G1240" s="155"/>
      <c r="H1240" s="155"/>
      <c r="K1240" s="155"/>
    </row>
    <row r="1241" spans="1:11" ht="23.25" customHeight="1" x14ac:dyDescent="0.25">
      <c r="A1241" s="173"/>
      <c r="B1241" s="128"/>
      <c r="C1241" s="62"/>
      <c r="D1241" s="62">
        <v>27500</v>
      </c>
      <c r="E1241" s="62"/>
      <c r="F1241" s="174" t="s">
        <v>389</v>
      </c>
      <c r="G1241" s="155"/>
      <c r="H1241" s="155"/>
      <c r="K1241" s="155"/>
    </row>
    <row r="1242" spans="1:11" hidden="1" x14ac:dyDescent="0.25">
      <c r="A1242" s="173"/>
      <c r="B1242" s="128"/>
      <c r="C1242" s="62"/>
      <c r="D1242" s="62"/>
      <c r="E1242" s="62"/>
      <c r="F1242" s="29"/>
      <c r="G1242" s="155"/>
      <c r="H1242" s="155"/>
      <c r="K1242" s="155"/>
    </row>
    <row r="1243" spans="1:11" hidden="1" x14ac:dyDescent="0.25">
      <c r="A1243" s="173"/>
      <c r="B1243" s="128"/>
      <c r="C1243" s="62"/>
      <c r="D1243" s="62"/>
      <c r="E1243" s="62"/>
      <c r="F1243" s="29"/>
      <c r="G1243" s="155"/>
      <c r="H1243" s="155"/>
      <c r="K1243" s="155"/>
    </row>
    <row r="1244" spans="1:11" x14ac:dyDescent="0.25">
      <c r="A1244" s="173"/>
      <c r="B1244" s="129" t="s">
        <v>25</v>
      </c>
      <c r="C1244" s="16">
        <f>C9+C88+C155+C237+C249+C283+C288+C314+C337+C373+C414+C431+C449+C509+C534+C549+C566+C572+C581+C618+C775+C795+C834+C843+C857+C864+C884+C944+C964+C973</f>
        <v>183656701</v>
      </c>
      <c r="D1244" s="16">
        <f>D9+D88+D155+D237+D249+D283+D288+D314+D337+D373+D414+D431+D449+D509+D534+D549+D566+D572+D581+D618+D775+D795+D834+D843+D857+D864+D884+D944+D964+D973</f>
        <v>192791586.80000001</v>
      </c>
      <c r="E1244" s="16">
        <f>E9+E88+E155+E237+E249+E283+E288+E314+E337+E373+E414+E431+E449+E509+E534+E549+E566+E572+E581+E618+E775+E795+E834+E843+E857+E864+E884+E944+E964+E973</f>
        <v>466951934</v>
      </c>
      <c r="F1244" s="186"/>
      <c r="G1244" s="155"/>
      <c r="H1244" s="155"/>
      <c r="I1244" s="155"/>
      <c r="K1244" s="155"/>
    </row>
    <row r="1245" spans="1:11" x14ac:dyDescent="0.25">
      <c r="A1245" s="130"/>
      <c r="B1245" s="131"/>
      <c r="C1245" s="6"/>
      <c r="D1245" s="5"/>
      <c r="E1245" s="5"/>
      <c r="F1245" s="132"/>
      <c r="H1245" s="155"/>
      <c r="I1245" s="155"/>
    </row>
    <row r="1246" spans="1:11" hidden="1" x14ac:dyDescent="0.25">
      <c r="D1246" s="37"/>
      <c r="E1246" s="37"/>
      <c r="H1246" s="155"/>
    </row>
    <row r="1247" spans="1:11" hidden="1" x14ac:dyDescent="0.25">
      <c r="B1247" s="129"/>
      <c r="C1247" s="16"/>
      <c r="D1247" s="16"/>
      <c r="E1247" s="16"/>
      <c r="F1247" s="133"/>
      <c r="G1247" s="155"/>
    </row>
    <row r="1248" spans="1:11" hidden="1" x14ac:dyDescent="0.25">
      <c r="B1248" s="129"/>
      <c r="C1248" s="16"/>
      <c r="D1248" s="16"/>
      <c r="E1248" s="16"/>
      <c r="F1248" s="133"/>
      <c r="G1248" s="155"/>
    </row>
    <row r="1249" spans="2:8" hidden="1" x14ac:dyDescent="0.25">
      <c r="B1249" s="129"/>
      <c r="C1249" s="16"/>
      <c r="D1249" s="16"/>
      <c r="E1249" s="16"/>
      <c r="F1249" s="133"/>
      <c r="G1249" s="155"/>
    </row>
    <row r="1250" spans="2:8" hidden="1" x14ac:dyDescent="0.25">
      <c r="B1250" s="129"/>
      <c r="C1250" s="16"/>
      <c r="D1250" s="16"/>
      <c r="E1250" s="16"/>
      <c r="F1250" s="133"/>
      <c r="G1250" s="155"/>
    </row>
    <row r="1251" spans="2:8" hidden="1" x14ac:dyDescent="0.25">
      <c r="B1251" s="129"/>
      <c r="C1251" s="16"/>
      <c r="D1251" s="16"/>
      <c r="E1251" s="16"/>
      <c r="F1251" s="133"/>
      <c r="G1251" s="155"/>
    </row>
    <row r="1252" spans="2:8" hidden="1" x14ac:dyDescent="0.25">
      <c r="B1252" s="129"/>
      <c r="C1252" s="16"/>
      <c r="D1252" s="16"/>
      <c r="E1252" s="16"/>
      <c r="F1252" s="133"/>
      <c r="G1252" s="155"/>
    </row>
    <row r="1253" spans="2:8" hidden="1" x14ac:dyDescent="0.25">
      <c r="B1253" s="129"/>
      <c r="C1253" s="16"/>
      <c r="D1253" s="16"/>
      <c r="E1253" s="16"/>
      <c r="F1253" s="133"/>
      <c r="G1253" s="155"/>
    </row>
    <row r="1254" spans="2:8" hidden="1" x14ac:dyDescent="0.25">
      <c r="B1254" s="129"/>
      <c r="C1254" s="16"/>
      <c r="D1254" s="16"/>
      <c r="E1254" s="16"/>
      <c r="F1254" s="133"/>
      <c r="G1254" s="155"/>
    </row>
    <row r="1255" spans="2:8" hidden="1" x14ac:dyDescent="0.25">
      <c r="B1255" s="134"/>
      <c r="C1255" s="16"/>
      <c r="D1255" s="16"/>
      <c r="E1255" s="16"/>
      <c r="F1255" s="133"/>
      <c r="G1255" s="155"/>
    </row>
    <row r="1256" spans="2:8" hidden="1" x14ac:dyDescent="0.25">
      <c r="B1256" s="134"/>
      <c r="C1256" s="16"/>
      <c r="D1256" s="16"/>
      <c r="E1256" s="16"/>
      <c r="F1256" s="133"/>
      <c r="G1256" s="155"/>
    </row>
    <row r="1257" spans="2:8" hidden="1" x14ac:dyDescent="0.25">
      <c r="B1257" s="134"/>
      <c r="C1257" s="16"/>
      <c r="D1257" s="16"/>
      <c r="E1257" s="16"/>
      <c r="F1257" s="133"/>
      <c r="G1257" s="155"/>
    </row>
    <row r="1258" spans="2:8" hidden="1" x14ac:dyDescent="0.25"/>
    <row r="1259" spans="2:8" hidden="1" x14ac:dyDescent="0.25">
      <c r="C1259" s="37"/>
      <c r="D1259" s="37"/>
      <c r="E1259" s="37"/>
    </row>
    <row r="1260" spans="2:8" hidden="1" x14ac:dyDescent="0.25">
      <c r="C1260" s="37"/>
      <c r="D1260" s="37"/>
      <c r="E1260" s="37"/>
    </row>
    <row r="1261" spans="2:8" x14ac:dyDescent="0.25">
      <c r="C1261" s="37"/>
      <c r="D1261" s="37"/>
      <c r="E1261" s="37"/>
      <c r="H1261" s="155"/>
    </row>
    <row r="1262" spans="2:8" x14ac:dyDescent="0.25">
      <c r="H1262" s="155"/>
    </row>
    <row r="1263" spans="2:8" x14ac:dyDescent="0.25">
      <c r="D1263" s="37"/>
    </row>
    <row r="1269" spans="3:5" x14ac:dyDescent="0.25">
      <c r="C1269" s="37"/>
      <c r="D1269" s="37"/>
      <c r="E1269" s="37"/>
    </row>
  </sheetData>
  <autoFilter ref="A8:AEL12"/>
  <customSheetViews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"/>
      <headerFooter differentFirst="1" alignWithMargins="0">
        <oddHeader>&amp;C&amp;P</oddHeader>
      </headerFooter>
      <autoFilter ref="G1:G1208"/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0"/>
      <headerFooter differentFirst="1" alignWithMargins="0">
        <oddHeader>&amp;C&amp;P</oddHeader>
      </headerFooter>
    </customSheetView>
  </customSheetViews>
  <mergeCells count="15">
    <mergeCell ref="D7:D8"/>
    <mergeCell ref="E7:E8"/>
    <mergeCell ref="F1198:F1199"/>
    <mergeCell ref="A4:F4"/>
    <mergeCell ref="A6:A8"/>
    <mergeCell ref="B6:B8"/>
    <mergeCell ref="F6:F8"/>
    <mergeCell ref="B768:B770"/>
    <mergeCell ref="A768:A770"/>
    <mergeCell ref="F768:F770"/>
    <mergeCell ref="E768:E770"/>
    <mergeCell ref="D768:D770"/>
    <mergeCell ref="C768:C770"/>
    <mergeCell ref="C6:E6"/>
    <mergeCell ref="C7:C8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70" fitToHeight="0" orientation="landscape" r:id="rId1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Леонова Анна Владимировна</cp:lastModifiedBy>
  <cp:lastPrinted>2021-11-24T13:20:57Z</cp:lastPrinted>
  <dcterms:created xsi:type="dcterms:W3CDTF">2009-11-20T12:52:24Z</dcterms:created>
  <dcterms:modified xsi:type="dcterms:W3CDTF">2021-11-24T13:32:29Z</dcterms:modified>
</cp:coreProperties>
</file>