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'Лист1'!$8:$8</definedName>
    <definedName name="_xlnm.Print_Area" localSheetId="0">'Лист1'!$A$1:$C$107</definedName>
  </definedNames>
  <calcPr fullCalcOnLoad="1"/>
</workbook>
</file>

<file path=xl/sharedStrings.xml><?xml version="1.0" encoding="utf-8"?>
<sst xmlns="http://schemas.openxmlformats.org/spreadsheetml/2006/main" count="158" uniqueCount="158">
  <si>
    <t>Код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</si>
  <si>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</si>
  <si>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</si>
  <si>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</si>
  <si>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</si>
  <si>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</si>
  <si>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</si>
  <si>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</si>
  <si>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Международная экономическая и гуманитарная помощь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</si>
  <si>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</si>
  <si>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</si>
  <si>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</si>
  <si>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</si>
  <si>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</si>
  <si>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</si>
  <si>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</si>
  <si>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</si>
  <si>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</si>
  <si>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</si>
  <si>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</si>
  <si>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</si>
  <si>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</si>
  <si>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</si>
  <si>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</si>
  <si>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</si>
  <si>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</si>
  <si>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</si>
  <si>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</si>
  <si>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</si>
  <si>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</si>
  <si>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</si>
  <si>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</si>
  <si>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</si>
  <si>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</si>
  <si>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</si>
  <si>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</si>
  <si>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</si>
  <si>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</si>
  <si>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</si>
  <si>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Топливо и энергетика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</si>
  <si>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</si>
  <si>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</si>
  <si>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</si>
  <si>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</si>
  <si>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</si>
  <si>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</si>
  <si>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</si>
  <si>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</si>
  <si>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</si>
  <si>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</si>
  <si>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</si>
  <si>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</si>
  <si>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</si>
  <si>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</si>
  <si>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</si>
  <si>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Сбор и удаление отходов и очистка сточных вод</t>
  </si>
  <si>
    <t>Охрана растительных и животных видов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</si>
  <si>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</si>
  <si>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</si>
  <si>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</si>
  <si>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</si>
  <si>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</si>
  <si>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</si>
  <si>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</si>
  <si>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</si>
  <si>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</si>
  <si>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</si>
  <si>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</si>
  <si>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</si>
  <si>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</si>
  <si>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</si>
  <si>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</si>
  <si>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</si>
  <si>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</si>
  <si>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</si>
  <si>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</si>
  <si>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</si>
  <si>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</si>
  <si>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Спорт и физическая культура</t>
  </si>
  <si>
    <t>Прикладные научные исследования в области здравоохранения и спорта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</si>
  <si>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</si>
  <si>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</si>
  <si>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</si>
  <si>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</si>
  <si>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</si>
  <si>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</si>
  <si>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</si>
  <si>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</si>
  <si>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</si>
  <si>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Фонды компенсаций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</si>
  <si>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</si>
  <si>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</si>
  <si>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</si>
  <si>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</si>
  <si>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</si>
  <si>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</si>
  <si>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</si>
  <si>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</si>
  <si>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</si>
  <si>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</si>
  <si>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</si>
  <si>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</si>
  <si>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0115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</si>
  <si>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</si>
  <si>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</si>
  <si>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</si>
  <si>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</si>
  <si>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</si>
  <si>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</si>
  <si>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</si>
  <si>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</si>
  <si>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</si>
  <si>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</si>
  <si>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</si>
  <si>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</si>
  <si>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</si>
  <si>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</si>
  <si>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</si>
  <si>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</si>
  <si>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</si>
  <si>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</si>
  <si>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</si>
  <si>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</si>
  <si>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</si>
  <si>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</si>
  <si>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</si>
  <si>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</si>
  <si>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</si>
  <si>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</si>
  <si>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</si>
  <si>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</si>
  <si>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</si>
  <si>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</si>
  <si>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</si>
  <si>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</si>
  <si>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</si>
  <si>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</si>
  <si>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</si>
  <si>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</si>
  <si>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</si>
  <si>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</si>
  <si>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Другие межбюджетные трансферты</t>
  </si>
  <si>
    <t>0410</t>
  </si>
  <si>
    <t>0407</t>
  </si>
  <si>
    <t>0503</t>
  </si>
  <si>
    <t>Борьба с беспризорностью, опека и попечительство</t>
  </si>
  <si>
    <t>0502</t>
  </si>
  <si>
    <t>0304</t>
  </si>
  <si>
    <t>0706</t>
  </si>
  <si>
    <t>0406</t>
  </si>
  <si>
    <t>Приложение 2</t>
  </si>
  <si>
    <t>Обеспечение деятельности финансовых, налоговых и таможенных                       органов и органов надзора</t>
  </si>
  <si>
    <t>Резервные фонды*</t>
  </si>
  <si>
    <t>Исполнено  (тыс.руб.)</t>
  </si>
  <si>
    <t>Исполнение расходов областного бюджета за 2007 год по функциональной классификации расходов бюджетов                                                                                           Российской Федерации</t>
  </si>
  <si>
    <t>к Закону Ярославской области</t>
  </si>
  <si>
    <t xml:space="preserve">*В соответствии с «Указаниями о порядке применения бюджетной классификации                                                      Российской Федерации» (приказ Министерства финансов Российской Федерации                                        от 08.12.2006 №168-н в редакции от 10.04.2007) фактические расходы за счет средств резервных фондов отражаются согласно принятым постановлениям по соответствующим разделам функциональной классификации, исходя из отраслевой и ведомственной принадлежности. </t>
  </si>
  <si>
    <t>от 03.07.2008  № 29-з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</si>
</sst>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54;&#1090;&#1095;&#1077;&#1090;&#1099;\2007\&#1075;&#1086;&#1076;\&#1047;&#1072;&#1087;&#1086;&#1083;&#1085;&#1077;&#1085;&#1085;&#1099;&#1077;%20&#1092;&#1086;&#1088;&#1084;&#1099;\&#1043;&#1072;&#1074;&#1088;&#1080;&#1083;&#1086;&#1074;&#1091;\&#1087;&#1088;&#1080;&#1083;&#1086;&#1078;&#1077;&#1085;&#1080;&#1077;%201%20&#1076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7">
          <cell r="N127">
            <v>22158009.190000005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SheetLayoutView="100" workbookViewId="0" topLeftCell="A1">
      <selection activeCell="A4" sqref="A4:B4"/>
    </sheetView>
  </sheetViews>
  <sheetFormatPr defaultColWidth="9.00390625" defaultRowHeight="12.75"/>
  <cols>
    <col min="1" max="1" width="12.00390625" style="14" customWidth="1"/>
    <col min="2" max="2" width="65.75390625" style="3" customWidth="1"/>
    <col min="3" max="16384" width="11.875" style="1" customWidth="1"/>
  </cols>
  <sheetData>
    <row r="1" spans="1:3" s="3" customFormat="1" ht="18.75" customHeight="1">
      <c r="A1" s="19" t="s">
        <v>150</v>
      </c>
      <c r="B1" s="19"/>
      <c r="C1" s="19"/>
    </row>
    <row r="2" spans="1:3" s="3" customFormat="1" ht="18.75" customHeight="1">
      <c r="A2" s="19" t="s">
        <v>155</v>
      </c>
      <c r="B2" s="19"/>
      <c r="C2" s="19"/>
    </row>
    <row r="3" spans="1:3" s="3" customFormat="1" ht="18.75" customHeight="1">
      <c r="A3" s="19" t="s">
        <v>157</v>
      </c>
      <c r="B3" s="19"/>
      <c r="C3" s="19"/>
    </row>
    <row r="4" spans="1:2" s="3" customFormat="1" ht="18.75" customHeight="1">
      <c r="A4" s="19"/>
      <c r="B4" s="19"/>
    </row>
    <row r="5" spans="1:2" s="3" customFormat="1" ht="15.75">
      <c r="A5" s="10"/>
      <c r="B5" s="2"/>
    </row>
    <row r="6" spans="1:3" s="3" customFormat="1" ht="54" customHeight="1">
      <c r="A6" s="24" t="s">
        <v>154</v>
      </c>
      <c r="B6" s="24"/>
      <c r="C6" s="24"/>
    </row>
    <row r="7" s="3" customFormat="1" ht="15.75">
      <c r="A7" s="11"/>
    </row>
    <row r="8" spans="1:3" s="4" customFormat="1" ht="32.25" customHeight="1">
      <c r="A8" s="13" t="s">
        <v>0</v>
      </c>
      <c r="B8" s="5" t="s">
        <v>90</v>
      </c>
      <c r="C8" s="5" t="s">
        <v>153</v>
      </c>
    </row>
    <row r="9" spans="1:3" s="9" customFormat="1" ht="18.75" customHeight="1">
      <c r="A9" s="12" t="s">
        <v>93</v>
      </c>
      <c r="B9" s="8" t="s">
        <v>1</v>
      </c>
      <c r="C9" s="15">
        <f>SUM(C10:C23)</f>
        <v>1388749</v>
      </c>
    </row>
    <row r="10" spans="1:3" ht="31.5">
      <c r="A10" s="13" t="s">
        <v>94</v>
      </c>
      <c r="B10" s="7" t="s">
        <v>2</v>
      </c>
      <c r="C10" s="16">
        <v>2156</v>
      </c>
    </row>
    <row r="11" spans="1:3" ht="33.75" customHeight="1">
      <c r="A11" s="13" t="s">
        <v>95</v>
      </c>
      <c r="B11" s="7" t="s">
        <v>3</v>
      </c>
      <c r="C11" s="16">
        <f>3500+70562</f>
        <v>74062</v>
      </c>
    </row>
    <row r="12" spans="1:3" ht="47.25">
      <c r="A12" s="13" t="s">
        <v>96</v>
      </c>
      <c r="B12" s="7" t="s">
        <v>4</v>
      </c>
      <c r="C12" s="16">
        <f>176+271054</f>
        <v>271230</v>
      </c>
    </row>
    <row r="13" spans="1:3" ht="15.75">
      <c r="A13" s="13" t="s">
        <v>97</v>
      </c>
      <c r="B13" s="7" t="s">
        <v>5</v>
      </c>
      <c r="C13" s="16">
        <v>42635</v>
      </c>
    </row>
    <row r="14" spans="1:3" ht="31.5">
      <c r="A14" s="13" t="s">
        <v>98</v>
      </c>
      <c r="B14" s="7" t="s">
        <v>151</v>
      </c>
      <c r="C14" s="16">
        <v>82039</v>
      </c>
    </row>
    <row r="15" spans="1:3" ht="15.75" customHeight="1">
      <c r="A15" s="13" t="s">
        <v>99</v>
      </c>
      <c r="B15" s="7" t="s">
        <v>6</v>
      </c>
      <c r="C15" s="16">
        <f>2355+12345</f>
        <v>14700</v>
      </c>
    </row>
    <row r="16" spans="1:3" ht="15.75" customHeight="1" hidden="1">
      <c r="A16" s="13">
        <v>108</v>
      </c>
      <c r="B16" s="7" t="s">
        <v>7</v>
      </c>
      <c r="C16" s="16"/>
    </row>
    <row r="17" spans="1:3" ht="15.75" customHeight="1" hidden="1">
      <c r="A17" s="13">
        <v>109</v>
      </c>
      <c r="B17" s="7" t="s">
        <v>8</v>
      </c>
      <c r="C17" s="16"/>
    </row>
    <row r="18" spans="1:3" ht="15.75" customHeight="1" hidden="1">
      <c r="A18" s="13">
        <v>110</v>
      </c>
      <c r="B18" s="7" t="s">
        <v>9</v>
      </c>
      <c r="C18" s="16"/>
    </row>
    <row r="19" spans="1:3" ht="15.75" hidden="1">
      <c r="A19" s="13">
        <v>111</v>
      </c>
      <c r="B19" s="7" t="s">
        <v>10</v>
      </c>
      <c r="C19" s="16"/>
    </row>
    <row r="20" spans="1:3" ht="15.75">
      <c r="A20" s="13" t="s">
        <v>100</v>
      </c>
      <c r="B20" s="7" t="s">
        <v>11</v>
      </c>
      <c r="C20" s="16">
        <v>636321</v>
      </c>
    </row>
    <row r="21" spans="1:3" ht="15.75">
      <c r="A21" s="13" t="s">
        <v>101</v>
      </c>
      <c r="B21" s="7" t="s">
        <v>152</v>
      </c>
      <c r="C21" s="16">
        <f>6880+500+2689</f>
        <v>10069</v>
      </c>
    </row>
    <row r="22" spans="1:3" ht="31.5" hidden="1">
      <c r="A22" s="13">
        <v>114</v>
      </c>
      <c r="B22" s="7" t="s">
        <v>12</v>
      </c>
      <c r="C22" s="16"/>
    </row>
    <row r="23" spans="1:3" ht="15.75">
      <c r="A23" s="13" t="s">
        <v>102</v>
      </c>
      <c r="B23" s="7" t="s">
        <v>13</v>
      </c>
      <c r="C23" s="16">
        <f>153-5963+29+6868+264635+1-10186</f>
        <v>255537</v>
      </c>
    </row>
    <row r="24" spans="1:3" s="9" customFormat="1" ht="15.75">
      <c r="A24" s="12" t="s">
        <v>103</v>
      </c>
      <c r="B24" s="8" t="s">
        <v>14</v>
      </c>
      <c r="C24" s="15">
        <f>SUM(C27)</f>
        <v>13875</v>
      </c>
    </row>
    <row r="25" spans="1:3" ht="15.75" hidden="1">
      <c r="A25" s="13">
        <v>201</v>
      </c>
      <c r="B25" s="7" t="s">
        <v>15</v>
      </c>
      <c r="C25" s="6"/>
    </row>
    <row r="26" spans="1:3" ht="15.75" hidden="1">
      <c r="A26" s="13">
        <v>202</v>
      </c>
      <c r="B26" s="7" t="s">
        <v>16</v>
      </c>
      <c r="C26" s="6"/>
    </row>
    <row r="27" spans="1:3" ht="15.75">
      <c r="A27" s="13" t="s">
        <v>104</v>
      </c>
      <c r="B27" s="7" t="s">
        <v>17</v>
      </c>
      <c r="C27" s="16">
        <f>8575+5300</f>
        <v>13875</v>
      </c>
    </row>
    <row r="28" spans="1:3" ht="31.5" hidden="1">
      <c r="A28" s="13">
        <v>204</v>
      </c>
      <c r="B28" s="7" t="s">
        <v>18</v>
      </c>
      <c r="C28" s="6"/>
    </row>
    <row r="29" spans="1:3" ht="15.75" hidden="1">
      <c r="A29" s="13">
        <v>205</v>
      </c>
      <c r="B29" s="7" t="s">
        <v>19</v>
      </c>
      <c r="C29" s="6"/>
    </row>
    <row r="30" spans="1:3" ht="31.5" hidden="1">
      <c r="A30" s="13">
        <v>206</v>
      </c>
      <c r="B30" s="7" t="s">
        <v>20</v>
      </c>
      <c r="C30" s="6"/>
    </row>
    <row r="31" spans="1:3" ht="31.5" hidden="1">
      <c r="A31" s="13">
        <v>207</v>
      </c>
      <c r="B31" s="7" t="s">
        <v>21</v>
      </c>
      <c r="C31" s="6"/>
    </row>
    <row r="32" spans="1:3" ht="15.75" hidden="1">
      <c r="A32" s="13">
        <v>208</v>
      </c>
      <c r="B32" s="7" t="s">
        <v>22</v>
      </c>
      <c r="C32" s="6"/>
    </row>
    <row r="33" spans="1:3" s="9" customFormat="1" ht="17.25" customHeight="1">
      <c r="A33" s="12" t="s">
        <v>105</v>
      </c>
      <c r="B33" s="8" t="s">
        <v>23</v>
      </c>
      <c r="C33" s="15">
        <f>SUM(C35:C43)</f>
        <v>838769</v>
      </c>
    </row>
    <row r="34" spans="1:3" ht="15.75" hidden="1">
      <c r="A34" s="13">
        <v>301</v>
      </c>
      <c r="B34" s="7" t="s">
        <v>24</v>
      </c>
      <c r="C34" s="6"/>
    </row>
    <row r="35" spans="1:3" ht="15.75">
      <c r="A35" s="13" t="s">
        <v>106</v>
      </c>
      <c r="B35" s="7" t="s">
        <v>25</v>
      </c>
      <c r="C35" s="16">
        <f>800+518434</f>
        <v>519234</v>
      </c>
    </row>
    <row r="36" spans="1:3" ht="15.75" hidden="1">
      <c r="A36" s="13">
        <v>303</v>
      </c>
      <c r="B36" s="7" t="s">
        <v>26</v>
      </c>
      <c r="C36" s="16"/>
    </row>
    <row r="37" spans="1:3" ht="15.75" hidden="1">
      <c r="A37" s="13" t="s">
        <v>147</v>
      </c>
      <c r="B37" s="7" t="s">
        <v>27</v>
      </c>
      <c r="C37" s="16"/>
    </row>
    <row r="38" spans="1:3" ht="15.75" hidden="1">
      <c r="A38" s="13">
        <v>305</v>
      </c>
      <c r="B38" s="7" t="s">
        <v>28</v>
      </c>
      <c r="C38" s="16"/>
    </row>
    <row r="39" spans="1:3" ht="15.75" hidden="1">
      <c r="A39" s="13">
        <v>306</v>
      </c>
      <c r="B39" s="7" t="s">
        <v>29</v>
      </c>
      <c r="C39" s="16"/>
    </row>
    <row r="40" spans="1:3" ht="15.75" hidden="1">
      <c r="A40" s="13">
        <v>307</v>
      </c>
      <c r="B40" s="7" t="s">
        <v>30</v>
      </c>
      <c r="C40" s="16"/>
    </row>
    <row r="41" spans="1:3" ht="31.5" hidden="1">
      <c r="A41" s="13">
        <v>308</v>
      </c>
      <c r="B41" s="7" t="s">
        <v>31</v>
      </c>
      <c r="C41" s="16"/>
    </row>
    <row r="42" spans="1:3" ht="31.5">
      <c r="A42" s="13" t="s">
        <v>107</v>
      </c>
      <c r="B42" s="7" t="s">
        <v>32</v>
      </c>
      <c r="C42" s="16">
        <f>1628+300+3999+58072</f>
        <v>63999</v>
      </c>
    </row>
    <row r="43" spans="1:3" ht="15.75">
      <c r="A43" s="13" t="s">
        <v>108</v>
      </c>
      <c r="B43" s="7" t="s">
        <v>33</v>
      </c>
      <c r="C43" s="16">
        <v>255536</v>
      </c>
    </row>
    <row r="44" spans="1:3" ht="15.75" hidden="1">
      <c r="A44" s="13">
        <v>311</v>
      </c>
      <c r="B44" s="7" t="s">
        <v>34</v>
      </c>
      <c r="C44" s="6"/>
    </row>
    <row r="45" spans="1:3" ht="31.5" hidden="1">
      <c r="A45" s="13">
        <v>312</v>
      </c>
      <c r="B45" s="7" t="s">
        <v>35</v>
      </c>
      <c r="C45" s="6"/>
    </row>
    <row r="46" spans="1:3" ht="31.5" hidden="1">
      <c r="A46" s="13" t="s">
        <v>109</v>
      </c>
      <c r="B46" s="7" t="s">
        <v>36</v>
      </c>
      <c r="C46" s="6"/>
    </row>
    <row r="47" spans="1:3" s="9" customFormat="1" ht="15.75">
      <c r="A47" s="12" t="s">
        <v>110</v>
      </c>
      <c r="B47" s="8" t="s">
        <v>37</v>
      </c>
      <c r="C47" s="15">
        <f>SUM(C48:C58)</f>
        <v>3254009</v>
      </c>
    </row>
    <row r="48" spans="1:3" ht="15.75">
      <c r="A48" s="13" t="s">
        <v>111</v>
      </c>
      <c r="B48" s="7" t="s">
        <v>38</v>
      </c>
      <c r="C48" s="16">
        <f>22979+1621+132376</f>
        <v>156976</v>
      </c>
    </row>
    <row r="49" spans="1:3" ht="15.75">
      <c r="A49" s="13" t="s">
        <v>112</v>
      </c>
      <c r="B49" s="7" t="s">
        <v>39</v>
      </c>
      <c r="C49" s="16">
        <v>29997</v>
      </c>
    </row>
    <row r="50" spans="1:3" ht="15.75" hidden="1">
      <c r="A50" s="13">
        <v>403</v>
      </c>
      <c r="B50" s="7" t="s">
        <v>40</v>
      </c>
      <c r="C50" s="16"/>
    </row>
    <row r="51" spans="1:3" ht="15.75">
      <c r="A51" s="13" t="s">
        <v>113</v>
      </c>
      <c r="B51" s="7" t="s">
        <v>41</v>
      </c>
      <c r="C51" s="16">
        <v>3578</v>
      </c>
    </row>
    <row r="52" spans="1:3" ht="15.75">
      <c r="A52" s="13" t="s">
        <v>114</v>
      </c>
      <c r="B52" s="7" t="s">
        <v>42</v>
      </c>
      <c r="C52" s="16">
        <f>682838+43+54389+3</f>
        <v>737273</v>
      </c>
    </row>
    <row r="53" spans="1:3" ht="15.75">
      <c r="A53" s="13" t="s">
        <v>149</v>
      </c>
      <c r="B53" s="7" t="s">
        <v>43</v>
      </c>
      <c r="C53" s="16">
        <f>4563</f>
        <v>4563</v>
      </c>
    </row>
    <row r="54" spans="1:3" ht="15.75">
      <c r="A54" s="13" t="s">
        <v>143</v>
      </c>
      <c r="B54" s="7" t="s">
        <v>44</v>
      </c>
      <c r="C54" s="18">
        <f>77294+1248</f>
        <v>78542</v>
      </c>
    </row>
    <row r="55" spans="1:3" ht="15.75">
      <c r="A55" s="13" t="s">
        <v>115</v>
      </c>
      <c r="B55" s="7" t="s">
        <v>45</v>
      </c>
      <c r="C55" s="18">
        <f>296050+1769488-135+42727</f>
        <v>2108130</v>
      </c>
    </row>
    <row r="56" spans="1:3" ht="15.75" hidden="1">
      <c r="A56" s="13" t="s">
        <v>116</v>
      </c>
      <c r="B56" s="7" t="s">
        <v>46</v>
      </c>
      <c r="C56" s="16"/>
    </row>
    <row r="57" spans="1:3" ht="31.5" hidden="1">
      <c r="A57" s="13" t="s">
        <v>142</v>
      </c>
      <c r="B57" s="7" t="s">
        <v>47</v>
      </c>
      <c r="C57" s="16"/>
    </row>
    <row r="58" spans="1:3" ht="15.75">
      <c r="A58" s="13" t="s">
        <v>117</v>
      </c>
      <c r="B58" s="7" t="s">
        <v>48</v>
      </c>
      <c r="C58" s="16">
        <f>123+622+14088-1+200+7099+32449+20370+60000</f>
        <v>134950</v>
      </c>
    </row>
    <row r="59" spans="1:3" s="9" customFormat="1" ht="15.75">
      <c r="A59" s="12" t="s">
        <v>118</v>
      </c>
      <c r="B59" s="8" t="s">
        <v>49</v>
      </c>
      <c r="C59" s="15">
        <f>SUM(C61:C63)</f>
        <v>60022</v>
      </c>
    </row>
    <row r="60" spans="1:3" ht="15.75" hidden="1">
      <c r="A60" s="13">
        <v>501</v>
      </c>
      <c r="B60" s="7" t="s">
        <v>50</v>
      </c>
      <c r="C60" s="6"/>
    </row>
    <row r="61" spans="1:3" ht="15.75">
      <c r="A61" s="13" t="s">
        <v>146</v>
      </c>
      <c r="B61" s="7" t="s">
        <v>51</v>
      </c>
      <c r="C61" s="16">
        <f>19286</f>
        <v>19286</v>
      </c>
    </row>
    <row r="62" spans="1:3" ht="31.5" hidden="1">
      <c r="A62" s="13" t="s">
        <v>144</v>
      </c>
      <c r="B62" s="7" t="s">
        <v>52</v>
      </c>
      <c r="C62" s="16"/>
    </row>
    <row r="63" spans="1:3" ht="14.25" customHeight="1">
      <c r="A63" s="13" t="s">
        <v>119</v>
      </c>
      <c r="B63" s="7" t="s">
        <v>53</v>
      </c>
      <c r="C63" s="16">
        <v>40736</v>
      </c>
    </row>
    <row r="64" spans="1:3" s="9" customFormat="1" ht="15.75">
      <c r="A64" s="12" t="s">
        <v>120</v>
      </c>
      <c r="B64" s="8" t="s">
        <v>54</v>
      </c>
      <c r="C64" s="15">
        <f>SUM(C66:C68)</f>
        <v>43477</v>
      </c>
    </row>
    <row r="65" spans="1:3" ht="15.75" hidden="1">
      <c r="A65" s="13" t="s">
        <v>121</v>
      </c>
      <c r="B65" s="7" t="s">
        <v>55</v>
      </c>
      <c r="C65" s="6"/>
    </row>
    <row r="66" spans="1:3" ht="15.75" customHeight="1">
      <c r="A66" s="13" t="s">
        <v>122</v>
      </c>
      <c r="B66" s="7" t="s">
        <v>56</v>
      </c>
      <c r="C66" s="18">
        <v>4478</v>
      </c>
    </row>
    <row r="67" spans="1:3" ht="31.5" hidden="1">
      <c r="A67" s="13">
        <v>603</v>
      </c>
      <c r="B67" s="7" t="s">
        <v>57</v>
      </c>
      <c r="C67" s="16"/>
    </row>
    <row r="68" spans="1:3" ht="15.75">
      <c r="A68" s="13" t="s">
        <v>123</v>
      </c>
      <c r="B68" s="7" t="s">
        <v>58</v>
      </c>
      <c r="C68" s="16">
        <f>15069+1+23929</f>
        <v>38999</v>
      </c>
    </row>
    <row r="69" spans="1:3" s="9" customFormat="1" ht="15.75">
      <c r="A69" s="12" t="s">
        <v>124</v>
      </c>
      <c r="B69" s="8" t="s">
        <v>59</v>
      </c>
      <c r="C69" s="15">
        <f>SUM(C71:C78)</f>
        <v>1556482</v>
      </c>
    </row>
    <row r="70" spans="1:3" ht="15.75" hidden="1">
      <c r="A70" s="13">
        <v>701</v>
      </c>
      <c r="B70" s="7" t="s">
        <v>60</v>
      </c>
      <c r="C70" s="6"/>
    </row>
    <row r="71" spans="1:3" ht="15.75">
      <c r="A71" s="13" t="s">
        <v>125</v>
      </c>
      <c r="B71" s="7" t="s">
        <v>61</v>
      </c>
      <c r="C71" s="16">
        <f>374828+462</f>
        <v>375290</v>
      </c>
    </row>
    <row r="72" spans="1:3" ht="15.75">
      <c r="A72" s="13" t="s">
        <v>126</v>
      </c>
      <c r="B72" s="7" t="s">
        <v>62</v>
      </c>
      <c r="C72" s="16">
        <f>607828-1+522+2047</f>
        <v>610396</v>
      </c>
    </row>
    <row r="73" spans="1:3" ht="15.75">
      <c r="A73" s="13" t="s">
        <v>127</v>
      </c>
      <c r="B73" s="7" t="s">
        <v>63</v>
      </c>
      <c r="C73" s="16">
        <f>42+256499+1+221</f>
        <v>256763</v>
      </c>
    </row>
    <row r="74" spans="1:3" ht="15.75">
      <c r="A74" s="13" t="s">
        <v>128</v>
      </c>
      <c r="B74" s="7" t="s">
        <v>64</v>
      </c>
      <c r="C74" s="16">
        <f>49804+81+532+4295</f>
        <v>54712</v>
      </c>
    </row>
    <row r="75" spans="1:3" ht="15.75" hidden="1">
      <c r="A75" s="13" t="s">
        <v>148</v>
      </c>
      <c r="B75" s="7" t="s">
        <v>65</v>
      </c>
      <c r="C75" s="16"/>
    </row>
    <row r="76" spans="1:3" ht="15.75">
      <c r="A76" s="13" t="s">
        <v>129</v>
      </c>
      <c r="B76" s="7" t="s">
        <v>66</v>
      </c>
      <c r="C76" s="16">
        <f>55+61747</f>
        <v>61802</v>
      </c>
    </row>
    <row r="77" spans="1:3" ht="15.75" hidden="1">
      <c r="A77" s="13" t="s">
        <v>130</v>
      </c>
      <c r="B77" s="7" t="s">
        <v>67</v>
      </c>
      <c r="C77" s="16"/>
    </row>
    <row r="78" spans="1:3" ht="15.75">
      <c r="A78" s="13" t="s">
        <v>131</v>
      </c>
      <c r="B78" s="7" t="s">
        <v>68</v>
      </c>
      <c r="C78" s="18">
        <f>850+163306+33363</f>
        <v>197519</v>
      </c>
    </row>
    <row r="79" spans="1:3" s="9" customFormat="1" ht="17.25" customHeight="1">
      <c r="A79" s="12" t="s">
        <v>132</v>
      </c>
      <c r="B79" s="8" t="s">
        <v>69</v>
      </c>
      <c r="C79" s="15">
        <f>SUM(C80:C85)</f>
        <v>520365</v>
      </c>
    </row>
    <row r="80" spans="1:3" ht="15.75">
      <c r="A80" s="13" t="s">
        <v>133</v>
      </c>
      <c r="B80" s="7" t="s">
        <v>70</v>
      </c>
      <c r="C80" s="16">
        <f>1345+377681+1096+113691</f>
        <v>493813</v>
      </c>
    </row>
    <row r="81" spans="1:3" ht="15.75" hidden="1">
      <c r="A81" s="13">
        <v>802</v>
      </c>
      <c r="B81" s="7" t="s">
        <v>71</v>
      </c>
      <c r="C81" s="16"/>
    </row>
    <row r="82" spans="1:3" ht="15.75" hidden="1">
      <c r="A82" s="13">
        <v>803</v>
      </c>
      <c r="B82" s="7" t="s">
        <v>72</v>
      </c>
      <c r="C82" s="16"/>
    </row>
    <row r="83" spans="1:3" ht="15.75">
      <c r="A83" s="13" t="s">
        <v>134</v>
      </c>
      <c r="B83" s="7" t="s">
        <v>73</v>
      </c>
      <c r="C83" s="16">
        <v>1514</v>
      </c>
    </row>
    <row r="84" spans="1:3" ht="31.5" hidden="1">
      <c r="A84" s="13">
        <v>805</v>
      </c>
      <c r="B84" s="7" t="s">
        <v>74</v>
      </c>
      <c r="C84" s="16"/>
    </row>
    <row r="85" spans="1:3" ht="31.5">
      <c r="A85" s="13" t="s">
        <v>135</v>
      </c>
      <c r="B85" s="7" t="s">
        <v>75</v>
      </c>
      <c r="C85" s="18">
        <f>862+24176</f>
        <v>25038</v>
      </c>
    </row>
    <row r="86" spans="1:3" s="9" customFormat="1" ht="15.75">
      <c r="A86" s="12" t="s">
        <v>136</v>
      </c>
      <c r="B86" s="8" t="s">
        <v>76</v>
      </c>
      <c r="C86" s="17">
        <f>SUM(C87:C90)</f>
        <v>3877702</v>
      </c>
    </row>
    <row r="87" spans="1:3" ht="15.75">
      <c r="A87" s="13" t="s">
        <v>137</v>
      </c>
      <c r="B87" s="7" t="s">
        <v>77</v>
      </c>
      <c r="C87" s="18">
        <f>989+3300196+4566+390381+1</f>
        <v>3696133</v>
      </c>
    </row>
    <row r="88" spans="1:3" ht="15.75">
      <c r="A88" s="13" t="s">
        <v>138</v>
      </c>
      <c r="B88" s="7" t="s">
        <v>78</v>
      </c>
      <c r="C88" s="16">
        <f>150033</f>
        <v>150033</v>
      </c>
    </row>
    <row r="89" spans="1:3" ht="31.5" hidden="1">
      <c r="A89" s="13">
        <v>903</v>
      </c>
      <c r="B89" s="7" t="s">
        <v>79</v>
      </c>
      <c r="C89" s="16"/>
    </row>
    <row r="90" spans="1:3" ht="15.75">
      <c r="A90" s="13" t="s">
        <v>139</v>
      </c>
      <c r="B90" s="7" t="s">
        <v>80</v>
      </c>
      <c r="C90" s="16">
        <f>430+31106</f>
        <v>31536</v>
      </c>
    </row>
    <row r="91" spans="1:3" s="9" customFormat="1" ht="15.75">
      <c r="A91" s="12" t="s">
        <v>140</v>
      </c>
      <c r="B91" s="8" t="s">
        <v>81</v>
      </c>
      <c r="C91" s="15">
        <f>SUM(C92:C97)</f>
        <v>1117401</v>
      </c>
    </row>
    <row r="92" spans="1:3" ht="15.75">
      <c r="A92" s="13">
        <v>1001</v>
      </c>
      <c r="B92" s="7" t="s">
        <v>82</v>
      </c>
      <c r="C92" s="16">
        <f>23581+1</f>
        <v>23582</v>
      </c>
    </row>
    <row r="93" spans="1:3" ht="15.75">
      <c r="A93" s="13">
        <v>1002</v>
      </c>
      <c r="B93" s="7" t="s">
        <v>83</v>
      </c>
      <c r="C93" s="16">
        <f>523200-1+2150</f>
        <v>525349</v>
      </c>
    </row>
    <row r="94" spans="1:3" ht="15.75">
      <c r="A94" s="13">
        <v>1003</v>
      </c>
      <c r="B94" s="7" t="s">
        <v>84</v>
      </c>
      <c r="C94" s="16">
        <f>5665+2034+347818+789+169968</f>
        <v>526274</v>
      </c>
    </row>
    <row r="95" spans="1:3" ht="15.75">
      <c r="A95" s="13">
        <v>1004</v>
      </c>
      <c r="B95" s="7" t="s">
        <v>145</v>
      </c>
      <c r="C95" s="16">
        <v>1613</v>
      </c>
    </row>
    <row r="96" spans="1:3" ht="31.5" hidden="1">
      <c r="A96" s="13">
        <v>1005</v>
      </c>
      <c r="B96" s="7" t="s">
        <v>85</v>
      </c>
      <c r="C96" s="16"/>
    </row>
    <row r="97" spans="1:3" ht="15.75">
      <c r="A97" s="13">
        <v>1006</v>
      </c>
      <c r="B97" s="7" t="s">
        <v>86</v>
      </c>
      <c r="C97" s="16">
        <v>40583</v>
      </c>
    </row>
    <row r="98" spans="1:3" s="9" customFormat="1" ht="15.75">
      <c r="A98" s="12">
        <v>1100</v>
      </c>
      <c r="B98" s="8" t="s">
        <v>87</v>
      </c>
      <c r="C98" s="15">
        <f>SUM(C99:C101)</f>
        <v>10413909</v>
      </c>
    </row>
    <row r="99" spans="1:3" ht="15.75">
      <c r="A99" s="13">
        <v>1101</v>
      </c>
      <c r="B99" s="7" t="s">
        <v>88</v>
      </c>
      <c r="C99" s="16">
        <f>6345+569170+35112+401479+328758+2496171+744027+17025+800-593</f>
        <v>4598294</v>
      </c>
    </row>
    <row r="100" spans="1:3" ht="15.75">
      <c r="A100" s="13">
        <v>1102</v>
      </c>
      <c r="B100" s="7" t="s">
        <v>89</v>
      </c>
      <c r="C100" s="16">
        <f>14420+4368984+120740+1071812+173754+21944+346+17-16-6-6-7</f>
        <v>5771982</v>
      </c>
    </row>
    <row r="101" spans="1:3" ht="15.75">
      <c r="A101" s="13">
        <v>1103</v>
      </c>
      <c r="B101" s="7" t="s">
        <v>141</v>
      </c>
      <c r="C101" s="16">
        <f>4882+250+38501</f>
        <v>43633</v>
      </c>
    </row>
    <row r="102" spans="1:3" s="9" customFormat="1" ht="15.75">
      <c r="A102" s="23" t="s">
        <v>91</v>
      </c>
      <c r="B102" s="23"/>
      <c r="C102" s="15">
        <f>C98+C91+C86+C79+C69+C64+C59+C47+C33+C24+C9</f>
        <v>23084760</v>
      </c>
    </row>
    <row r="103" spans="1:3" s="9" customFormat="1" ht="15.75">
      <c r="A103" s="21" t="s">
        <v>92</v>
      </c>
      <c r="B103" s="22"/>
      <c r="C103" s="15">
        <f>'[1]Лист1'!$N$127-C102</f>
        <v>-926750.8099999949</v>
      </c>
    </row>
    <row r="105" spans="1:3" ht="88.5" customHeight="1">
      <c r="A105" s="20" t="s">
        <v>156</v>
      </c>
      <c r="B105" s="20"/>
      <c r="C105" s="20"/>
    </row>
    <row r="106" ht="15.75" hidden="1">
      <c r="C106" s="1">
        <f>52405+7099-1880+1628+300+800+60000</f>
        <v>120352</v>
      </c>
    </row>
    <row r="107" ht="15.75" hidden="1">
      <c r="C107" s="1">
        <f>1389432-250-2730-1+35112-1-7</f>
        <v>1421555</v>
      </c>
    </row>
    <row r="108" ht="15.75" hidden="1">
      <c r="C108" s="1">
        <f>11010836-14188-1-593-16-6-6</f>
        <v>10996026</v>
      </c>
    </row>
    <row r="109" ht="15.75" hidden="1">
      <c r="C109" s="1">
        <v>459996</v>
      </c>
    </row>
    <row r="110" ht="15.75" hidden="1">
      <c r="C110" s="1">
        <v>643189</v>
      </c>
    </row>
    <row r="111" ht="15.75" hidden="1">
      <c r="C111" s="1">
        <f>4443666-402-10186</f>
        <v>4433078</v>
      </c>
    </row>
    <row r="112" ht="15.75" hidden="1">
      <c r="C112" s="1">
        <f>2545964-135</f>
        <v>2545829</v>
      </c>
    </row>
    <row r="113" ht="15.75" hidden="1">
      <c r="C113" s="1">
        <f>1605286+800+3</f>
        <v>1606089</v>
      </c>
    </row>
    <row r="114" ht="15.75" hidden="1">
      <c r="C114" s="1">
        <f>861009-2728+346+17</f>
        <v>858644</v>
      </c>
    </row>
    <row r="115" ht="15.75" hidden="1"/>
    <row r="116" ht="15.75" hidden="1">
      <c r="C116" s="1">
        <f>SUM(C106:C115)</f>
        <v>23084758</v>
      </c>
    </row>
  </sheetData>
  <mergeCells count="8">
    <mergeCell ref="A1:C1"/>
    <mergeCell ref="A2:C2"/>
    <mergeCell ref="A3:C3"/>
    <mergeCell ref="A105:C105"/>
    <mergeCell ref="A103:B103"/>
    <mergeCell ref="A102:B102"/>
    <mergeCell ref="A4:B4"/>
    <mergeCell ref="A6:C6"/>
  </mergeCells>
  <printOptions horizontalCentered="1"/>
  <pageMargins left="0.9055118110236221" right="0.6299212598425197" top="0.7874015748031497" bottom="0.7874015748031497" header="0.5118110236220472" footer="0.15748031496062992"/>
  <pageSetup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2008-06-18T06:30:39Z</cp:lastPrinted>
  <dcterms:created xsi:type="dcterms:W3CDTF">2004-11-13T08:03:22Z</dcterms:created>
  <dcterms:modified xsi:type="dcterms:W3CDTF">2008-07-08T06:05:18Z</dcterms:modified>
  <cp:category/>
  <cp:version/>
  <cp:contentType/>
  <cp:contentStatus/>
</cp:coreProperties>
</file>