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<sst xmlns="http://schemas.openxmlformats.org/spreadsheetml/2006/main" count="1956" uniqueCount="759">
  <si>
    <t>Областная целевая программа "Профилактика безнадзорности, правонарушений и защита прав несовершеннолетних"</t>
  </si>
  <si>
    <t>Комплексная целевая программа "Развитие и поддержка малых форм хозяйствования в агропромышленном комплексе Ярославской области"</t>
  </si>
  <si>
    <t xml:space="preserve">Областная целевая программа "Здоровый ребенок" </t>
  </si>
  <si>
    <t>Областная целевая программа "Комплексные меры противодействия злоупотреблению наркотиками и их незаконному обороту на период с 2005 по 2007 год"</t>
  </si>
  <si>
    <t>518</t>
  </si>
  <si>
    <t>Субвенция на выполнение федеральных полномочий по государственной регистрации актов гражданского состояния</t>
  </si>
  <si>
    <t>Субвенция на оплату жилищно-коммунальных услуг отдельным категориям граждан</t>
  </si>
  <si>
    <t>216</t>
  </si>
  <si>
    <t>501</t>
  </si>
  <si>
    <t>Дотации на выравнивание уровня бюджетной обеспеченности</t>
  </si>
  <si>
    <t>522 52 00</t>
  </si>
  <si>
    <t>522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</si>
  <si>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</si>
  <si>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Члены законодательной (представительной) власти субъекта Российской Федерации</t>
  </si>
  <si>
    <t>522 53 00</t>
  </si>
  <si>
    <t>5220000</t>
  </si>
  <si>
    <t>Подпрограмма "Автомобильные дороги"</t>
  </si>
  <si>
    <t>Компенсация части затрат на приобретение средств химизации</t>
  </si>
  <si>
    <t>333</t>
  </si>
  <si>
    <t>Элитное семеноводство</t>
  </si>
  <si>
    <t>Производство льна и конопли</t>
  </si>
  <si>
    <t>337</t>
  </si>
  <si>
    <t>Компенсация части затрат по страхованию сельскохозяйственных культур</t>
  </si>
  <si>
    <t>341</t>
  </si>
  <si>
    <t>Реализация государственных функций в области охраны окружающей среды</t>
  </si>
  <si>
    <t>412 00 00</t>
  </si>
  <si>
    <t>Иные безвозмездные и безвозвратные перечисления</t>
  </si>
  <si>
    <t>325</t>
  </si>
  <si>
    <t>520 00 00</t>
  </si>
  <si>
    <t>Меры социальной поддержки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</t>
  </si>
  <si>
    <t>562</t>
  </si>
  <si>
    <t>Областная целевая программа "Улучшение условий и охрана труда"</t>
  </si>
  <si>
    <t>Оказание социальной помощи</t>
  </si>
  <si>
    <t>483</t>
  </si>
  <si>
    <t>Дворцы и дома культуры, другие учреждения культуры и средства массовой информации</t>
  </si>
  <si>
    <t>Обеспечение приватизации и проведение предпродажной подготовки объектов приватизации</t>
  </si>
  <si>
    <t>202</t>
  </si>
  <si>
    <t>Мероприятия в области строительства, архитектуры и градостроительства</t>
  </si>
  <si>
    <t>338 00 00</t>
  </si>
  <si>
    <t>Мероприятия в области застройки территорий</t>
  </si>
  <si>
    <t>405</t>
  </si>
  <si>
    <t>Государственная жилищная инспекция Ярославской области</t>
  </si>
  <si>
    <t>931</t>
  </si>
  <si>
    <t>Гражданский персонал</t>
  </si>
  <si>
    <t>240</t>
  </si>
  <si>
    <t>Вещевое обеспечение</t>
  </si>
  <si>
    <t>220</t>
  </si>
  <si>
    <t>Военный персонал и сотрудники правоохранительных органов, имеющие специальные звания</t>
  </si>
  <si>
    <t>239</t>
  </si>
  <si>
    <t xml:space="preserve">Губернаторская целевая программа  "Отдых, оздоровление и занятость детей" </t>
  </si>
  <si>
    <t xml:space="preserve">Губернаторская целевая программа "Отдых, оздоровление и занятость детей" 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</si>
  <si>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</si>
  <si>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</si>
  <si>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</si>
  <si>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</si>
  <si>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Компенсации членам семей погибших военнослужащих</t>
  </si>
  <si>
    <t>Поисковые и аварийно-спасательные учреждения</t>
  </si>
  <si>
    <t>302 00 00</t>
  </si>
  <si>
    <t>Другие межбюджетные трансферты</t>
  </si>
  <si>
    <t>1103</t>
  </si>
  <si>
    <t>Федеральные целевые программы</t>
  </si>
  <si>
    <t>100 00 00</t>
  </si>
  <si>
    <t>Фонд софинансирования социальных расходов</t>
  </si>
  <si>
    <t>Департамент здравоохранения и фармации Ярославской области</t>
  </si>
  <si>
    <t>Департамент образования Ярославской области</t>
  </si>
  <si>
    <t>Департамент агропромышленного комплекса Ярославской области</t>
  </si>
  <si>
    <t>Департамент промышленности и транспорта Ярославской области</t>
  </si>
  <si>
    <t>Департамент по управлению государственным имуществом Ярославской области</t>
  </si>
  <si>
    <t>Департамент государственного регулирования хозяйственной деятельности Ярославской области</t>
  </si>
  <si>
    <t>Департамент культуры и туризма Ярославской области</t>
  </si>
  <si>
    <t>Департамент по делам молодежи Ярославской области</t>
  </si>
  <si>
    <t>Департамент строительства Ярославской области</t>
  </si>
  <si>
    <t>565</t>
  </si>
  <si>
    <t xml:space="preserve">Мероприятия в области здравоохранения, спорта и физической культуры, туризма </t>
  </si>
  <si>
    <t>Предупреждение и ликвидация последствий чрезвычайных ситуаций и стихийных бедствий, гражданская оборона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</si>
  <si>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</si>
  <si>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Государственная Дума Ярославской области</t>
  </si>
  <si>
    <t>от 03.07.2008  № 29-з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</si>
  <si>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</si>
  <si>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</si>
  <si>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Подпрограмма "Модернизация материально-технических ресурсов государственных учреждений здравоохранения Ярославской области"</t>
  </si>
  <si>
    <t>Субсидии на реформирование и оздоровление региональных и муниципальных  финансов, развитие социальной инфраструктуры, повышение эффективности бюджетных расходов, поддержку экономических реформ</t>
  </si>
  <si>
    <t>Пенсии по государственному пенсионному обеспечению, доплаты к пенсиям, дополнительное материальное обеспечение, пособия и компенсации (пособие на погребение)</t>
  </si>
  <si>
    <t>Организация временного трудоустройства безработных граждан в возрасте от 18 до 20 лет из числа выпускников учреждений начального и среднего профессионального образования, ищущих работу впервые</t>
  </si>
  <si>
    <t>Лесоохранные и лесовосстановительные мероприятия</t>
  </si>
  <si>
    <t>Возмещение части затрат на уплату процентов по кредитам, полученным на срок до 1 года в российских кредитных организациях</t>
  </si>
  <si>
    <t xml:space="preserve">Субвенция местным бюджетам на 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</si>
  <si>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2006-2010 годы"</t>
  </si>
  <si>
    <t>Федеральная целевая программа "Модернизация транспортной системы России (2002-2010 годы)"</t>
  </si>
  <si>
    <t>Департамент жилищно-коммунального хозяйства и инфраструктуры Ярославской области</t>
  </si>
  <si>
    <t>Непрограммные инвестиции в основные фонды</t>
  </si>
  <si>
    <t>Строительство объектов общегражданского назначения</t>
  </si>
  <si>
    <t>Областная целевая программа поддержки старшего поколения "Забота"</t>
  </si>
  <si>
    <t>Дотации и субвенции</t>
  </si>
  <si>
    <t>517 00 00</t>
  </si>
  <si>
    <t>Лесное хозяйство</t>
  </si>
  <si>
    <t>0407</t>
  </si>
  <si>
    <t>100 11 00</t>
  </si>
  <si>
    <t>932</t>
  </si>
  <si>
    <t>522 56 00</t>
  </si>
  <si>
    <t>522 57 00</t>
  </si>
  <si>
    <t>Областная целевая программа "Социальное развитие села до 2010 года"</t>
  </si>
  <si>
    <t>522 44 00</t>
  </si>
  <si>
    <t>522 67 00</t>
  </si>
  <si>
    <t>465</t>
  </si>
  <si>
    <t>Перевозка несовершеннолетних, самостоятельно ушедших из семей, детских домов, школ-интернатов, специализированных учреждений</t>
  </si>
  <si>
    <t>0502</t>
  </si>
  <si>
    <t>Коммунальное хозяйство</t>
  </si>
  <si>
    <t>Культура</t>
  </si>
  <si>
    <t>522 69 00</t>
  </si>
  <si>
    <t>Подпрограмма "Неотложные меры по совершенствованию психиатрической помощи населению Ярославской области"</t>
  </si>
  <si>
    <t>522 69 02</t>
  </si>
  <si>
    <t>522 69 03</t>
  </si>
  <si>
    <t>522 65 00</t>
  </si>
  <si>
    <t>Мероприятия по предупреждению и ликвидации последствий чрезвычайных ситуаций и стихийных бедствий</t>
  </si>
  <si>
    <t>Областная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</t>
  </si>
  <si>
    <t>522 69 01</t>
  </si>
  <si>
    <t>522 69 04</t>
  </si>
  <si>
    <t>522 62 00</t>
  </si>
  <si>
    <t>522 64 00</t>
  </si>
  <si>
    <t>Областная целевая программа "Школьный автобус"</t>
  </si>
  <si>
    <t>Подпрограмма "Совершенствование службы лучевой диагностики в Ярославской области"</t>
  </si>
  <si>
    <t>Департамент труда и социальной поддержки населения Ярославской области</t>
  </si>
  <si>
    <t>522 63 00</t>
  </si>
  <si>
    <t>522 66 00</t>
  </si>
  <si>
    <t>522 68 00</t>
  </si>
  <si>
    <t>Обеспечение деятельности финансовых, налоговых и таможенных органов и органов надзора</t>
  </si>
  <si>
    <t>Малый бизнес и предпринимательство</t>
  </si>
  <si>
    <t>Реализация государственных функций в области здравоохранения, спорта и туризма</t>
  </si>
  <si>
    <t>Областная целевая программа "Пожарная безопасность"</t>
  </si>
  <si>
    <t>522 70 00</t>
  </si>
  <si>
    <t>План (тыс.руб.)</t>
  </si>
  <si>
    <t>Областная целевая программа "Социальная поддержка инвалидов"</t>
  </si>
  <si>
    <t xml:space="preserve">Областная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 </t>
  </si>
  <si>
    <t>Приложение 3</t>
  </si>
  <si>
    <t>Областная целевая программа содействия развитию малого предпринимательства Ярославской области</t>
  </si>
  <si>
    <t xml:space="preserve">Областная целевая программа "Развитие информатизации Ярославской области" </t>
  </si>
  <si>
    <t>Департамент государственного заказа Ярославской области</t>
  </si>
  <si>
    <t>933</t>
  </si>
  <si>
    <t>411 00 00</t>
  </si>
  <si>
    <t>Природоохранные учреждения</t>
  </si>
  <si>
    <t>Исполнение расходов областного бюджета за 2007 год по главным распорядителям, распорядителям, целевым статьям и видам расходов бюджетов                                      Российской Федерации</t>
  </si>
  <si>
    <t>Субвенции местным бюджетам на выполнение передаваемых полномочий субъектов Российской Федерации</t>
  </si>
  <si>
    <t>Руководитель счетной палаты субъекта Российской Федерации и его заместители</t>
  </si>
  <si>
    <t>070 00 00</t>
  </si>
  <si>
    <t>Резервные фонды органов исполнительной власти субъектов Российской Федерации</t>
  </si>
  <si>
    <t>Губернаторская целевая программа "Развитие телекоммуникационных сетей в сельской местности: телефонизация, передача данных, оповещение"</t>
  </si>
  <si>
    <t>ГУ Ярославской области "Поисково-спасательный отряд"</t>
  </si>
  <si>
    <t>522 88 00</t>
  </si>
  <si>
    <t>Подпрограмма "Неотложные меры по совершенствованию противотуберкулезной помощи населению области"</t>
  </si>
  <si>
    <t>Подпрограмма "Неотложные меры по противодействию распространению ВИЧ - инфекции в Ярославской области"</t>
  </si>
  <si>
    <t xml:space="preserve">Областная целевая программа "Развитие льняного комплекса Ярославской области на 2005-2008 годы" </t>
  </si>
  <si>
    <t>Областная целевая программа "Реализация первого этапа создания объединенной системы оперативно-диспетчерского управления в чрезвычайных ситуациях Ярославской области"</t>
  </si>
  <si>
    <t>Областная целевая программа социальной поддержки студентов и преподавателей профессиональных учебных заведений Ярославской области</t>
  </si>
  <si>
    <t>Проведение выборов в законодательные (представительные) органы власти субъектов Российской Федерации</t>
  </si>
  <si>
    <t xml:space="preserve">Областная целевая программа "Патриотическое воспитание детей и молодежи Ярославской области" </t>
  </si>
  <si>
    <t>Губернаторская целевая программа "Проведение административой реформы в Ярославской области"</t>
  </si>
  <si>
    <t xml:space="preserve">Областная целевая программа поддержки старшего поколения "Забота" </t>
  </si>
  <si>
    <t xml:space="preserve">Субвенции местным бюджетам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 </t>
  </si>
  <si>
    <t>Областная целевая программа государственной поддержки въездного и внутреннего туризма в Ярославской области</t>
  </si>
  <si>
    <t>Областная целевая программа "Повышение безопасности дорожного движения в Ярославской области"</t>
  </si>
  <si>
    <t>Областная целевая программа "Развитие физической культуры и спорта в Ярославской области"</t>
  </si>
  <si>
    <t>Областная целевая программа "Развитие и совершенствование бытового обслуживания населения Ярославской области"</t>
  </si>
  <si>
    <t xml:space="preserve">Областная целевая программа "Молодежь" </t>
  </si>
  <si>
    <t>Областная целевая программа "Патриотическое воспитание детей и молодежи Ярославской области"</t>
  </si>
  <si>
    <t>100 01 00</t>
  </si>
  <si>
    <t>100 01 02</t>
  </si>
  <si>
    <t>Губернаторская целевая программа совершенствования и развития сети автомобильных дорог общего пользования Ярославской области</t>
  </si>
  <si>
    <t>568</t>
  </si>
  <si>
    <t>Субвенция бюджетам на обеспечение жильем отдельных категорий граждан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</si>
  <si>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</si>
  <si>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</si>
  <si>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Областная целевая программа "Укрепление материальной базы территориальной подсистемы единой государственной системы предупреждения и ликвидации чрезвычайных ситуаций Ярославской области и совершенствование мобилизационной готовности экономики области"</t>
  </si>
  <si>
    <t xml:space="preserve">522 74 00 </t>
  </si>
  <si>
    <t xml:space="preserve">Субсидирование части затрат на приобретение дизельного топлива, использованного на проведение сезонных сельскохозяйственных работ </t>
  </si>
  <si>
    <t>355</t>
  </si>
  <si>
    <t>Субсидирование процентных ставок по привлеченным кредитам в российских кредитных организациях на развитие животноводства</t>
  </si>
  <si>
    <t>356</t>
  </si>
  <si>
    <t>Субсидирование процентных ставок по привлеченным кредитам в российских кредитных организациях на развитие малых форм хозяйствования в агропромышленном комплексе</t>
  </si>
  <si>
    <t>357</t>
  </si>
  <si>
    <t>Губернаторская целевая программа "Отходы"</t>
  </si>
  <si>
    <t xml:space="preserve">522 75 00 </t>
  </si>
  <si>
    <t>443</t>
  </si>
  <si>
    <t>522 75 00</t>
  </si>
  <si>
    <t>Областная целевая программа "Модернизация объектов коммунальной инфраструктуры Ярославской области"</t>
  </si>
  <si>
    <t>522 76 00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</si>
  <si>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</si>
  <si>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616</t>
  </si>
  <si>
    <t xml:space="preserve"> Подпрограмма "Сахарный диабет"</t>
  </si>
  <si>
    <t xml:space="preserve"> Подпрограмма "Неотложные меры по совершенствованию  психиатрической помощи населению Ярославской области"</t>
  </si>
  <si>
    <t xml:space="preserve"> Подпрограмма "Онкология"</t>
  </si>
  <si>
    <t>Подпрограмма "Одаренные дети"</t>
  </si>
  <si>
    <t>Областная целевая программа "Создание автоматизированной системы ведения государственного земельного кадастра и государственного учета объектов недвижимости в Ярославской области"</t>
  </si>
  <si>
    <t>522 73 00</t>
  </si>
  <si>
    <t>Мероприятия по проведению оздоровительной кампании детей</t>
  </si>
  <si>
    <t>527 00 00</t>
  </si>
  <si>
    <t>Фонды компенсаций</t>
  </si>
  <si>
    <t>Обеспечение проведения выборов и референдумов</t>
  </si>
  <si>
    <t>095</t>
  </si>
  <si>
    <t xml:space="preserve">514 00 00 </t>
  </si>
  <si>
    <t>519</t>
  </si>
  <si>
    <t>Областная целевая программа "Совершенствование оказания онкологической помощи населению Ярославской области"</t>
  </si>
  <si>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</si>
  <si>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069</t>
  </si>
  <si>
    <t>Поощрение лучших учителей</t>
  </si>
  <si>
    <t>622</t>
  </si>
  <si>
    <t>Ежемесячное денежное вознаграждение за классное руководство в государственных и муниципальных образовательных учреждениях</t>
  </si>
  <si>
    <t>623</t>
  </si>
  <si>
    <t>5226300</t>
  </si>
  <si>
    <t>Кредиты из бюджетов субъектов Российской Федерации и местных бюджетов юридическим лицам</t>
  </si>
  <si>
    <t>Федеральная целевая программа "Жилище" на 2002 - 2010 годы (второй этап)</t>
  </si>
  <si>
    <t>Федеральная целевая программа "Жилище". Подпрограмма "Модернизация объектов коммунальной инфраструктуры". Строительство комплекса сооружений подземного водоснабжения, п.Некрасовское</t>
  </si>
  <si>
    <t>Ежемесячное пособие на ребенка</t>
  </si>
  <si>
    <t>625</t>
  </si>
  <si>
    <t>522 84 00</t>
  </si>
  <si>
    <t>522 85 00</t>
  </si>
  <si>
    <t>104 00 00</t>
  </si>
  <si>
    <t>665</t>
  </si>
  <si>
    <t>104 30 28</t>
  </si>
  <si>
    <t>Субсидии бюджетам на модернизацию объектов коммунальной инфраструктуры</t>
  </si>
  <si>
    <t>662</t>
  </si>
  <si>
    <t>683</t>
  </si>
  <si>
    <t>Предоставление мер социальной поддержки реабилитированных лиц и лиц, признанных пострадавшими от политических репрессий</t>
  </si>
  <si>
    <t>496</t>
  </si>
  <si>
    <t xml:space="preserve">Обеспечение деятельности подведомственных учреждений </t>
  </si>
  <si>
    <t>Департамент лесного хозяйства Ярославской области</t>
  </si>
  <si>
    <t>936</t>
  </si>
  <si>
    <t>620</t>
  </si>
  <si>
    <t>Реализация отдельных полномочий в области лесного хозяйства</t>
  </si>
  <si>
    <t>104 20 00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</si>
  <si>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Российской Федерации</t>
  </si>
  <si>
    <t>Обеспечение государственного материального резерва</t>
  </si>
  <si>
    <t>050 00 00</t>
  </si>
  <si>
    <t>Формирование государственного материального резерва</t>
  </si>
  <si>
    <t>140</t>
  </si>
  <si>
    <t>934</t>
  </si>
  <si>
    <t xml:space="preserve">Субсидии бюджетам на предоставление субсидий молодым семьям для приобретения жилья </t>
  </si>
  <si>
    <t>660</t>
  </si>
  <si>
    <t>522  69 05</t>
  </si>
  <si>
    <t>522 69 06</t>
  </si>
  <si>
    <t xml:space="preserve">522 69 07 </t>
  </si>
  <si>
    <t>Подпрограмма "Семья"</t>
  </si>
  <si>
    <t>522 62 01</t>
  </si>
  <si>
    <t>522 62 04</t>
  </si>
  <si>
    <t>Областная целевая программа "Развитие информатизации Ярославской области"</t>
  </si>
  <si>
    <t>Областная комплексная целевая программа "Семья и дети"</t>
  </si>
  <si>
    <t>522 62 05</t>
  </si>
  <si>
    <t>522 62 02</t>
  </si>
  <si>
    <t>Подпрограмма "Дети-сироты"</t>
  </si>
  <si>
    <t>522 62 03</t>
  </si>
  <si>
    <t>Областная целевая программа "Трезвое поколение"</t>
  </si>
  <si>
    <t>Областная целевая программа "Пожарная безопасность учреждений социального обслуживания Ярославской области"</t>
  </si>
  <si>
    <t>522 78 00</t>
  </si>
  <si>
    <r>
      <t xml:space="preserve">Областная комплексная целевая программа </t>
    </r>
    <r>
      <rPr>
        <i/>
        <sz val="12"/>
        <rFont val="Times New Roman Cyr"/>
        <family val="0"/>
      </rPr>
      <t>"Семья и дети</t>
    </r>
    <r>
      <rPr>
        <i/>
        <sz val="12"/>
        <rFont val="Times New Roman CYR"/>
        <family val="1"/>
      </rPr>
      <t>"</t>
    </r>
  </si>
  <si>
    <t>522 87 00</t>
  </si>
  <si>
    <t xml:space="preserve">522 00 00 </t>
  </si>
  <si>
    <t>800</t>
  </si>
  <si>
    <t xml:space="preserve">Департамент по охране и использованию животного мира Ярославской области </t>
  </si>
  <si>
    <t>940</t>
  </si>
  <si>
    <t>Организация временного трудоустройства несовершеннолетних граждан в возрасте от 14 до 18 лет</t>
  </si>
  <si>
    <t>270</t>
  </si>
  <si>
    <t>271</t>
  </si>
  <si>
    <t>Информирование населения и работодателей о положении на рынке труда</t>
  </si>
  <si>
    <t>272</t>
  </si>
  <si>
    <t>Организация общественных работ</t>
  </si>
  <si>
    <t>273</t>
  </si>
  <si>
    <t>274</t>
  </si>
  <si>
    <t>Социальная адаптация безработных граждан на рынке труда</t>
  </si>
  <si>
    <t>275</t>
  </si>
  <si>
    <t>Организация содействия самозанятости безработных граждан</t>
  </si>
  <si>
    <t>276</t>
  </si>
  <si>
    <t>277</t>
  </si>
  <si>
    <t>Профессиональное обучение безработных граждан</t>
  </si>
  <si>
    <t>278</t>
  </si>
  <si>
    <t>279</t>
  </si>
  <si>
    <t>Социальная поддержка граждан, включая пособие по безработице</t>
  </si>
  <si>
    <t>475</t>
  </si>
  <si>
    <t>Губернаторская целевая программа "Профилактика правонарушений в Ярославской области"</t>
  </si>
  <si>
    <t>522 79  00</t>
  </si>
  <si>
    <t>Наименование</t>
  </si>
  <si>
    <t>Федеральная целевая программа "Жилище". Подпрограмма "Модернизация объектов коммунальной инфраструктуры". Водоочистные сооружения на подземном водозаборе мкр. Волжский, г.Рыбинск, блок водоподготовки</t>
  </si>
  <si>
    <t>Федеральная целевая программа "Жилище". Подпрограмма "Модернизация объектов коммунальной инфраструктуры". Строительство канализационных очистных сооружений п.Мокеевское, Ярославский муниципальный район</t>
  </si>
  <si>
    <t xml:space="preserve">Губернаторская целевая программа "Проведение административой реформы в Ярославской области" </t>
  </si>
  <si>
    <t>Областная целевая программа геологического изучения недр и воспроизводства минерально-сырьевой базы Ярославской области</t>
  </si>
  <si>
    <t>Функ. кл.</t>
  </si>
  <si>
    <t>Целев. ст.</t>
  </si>
  <si>
    <t>Вид. расх.</t>
  </si>
  <si>
    <t>Главный расп., расп.</t>
  </si>
  <si>
    <t>ВСЕГО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</si>
  <si>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</si>
  <si>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</si>
  <si>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</si>
  <si>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</si>
  <si>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</si>
  <si>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</si>
  <si>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</si>
  <si>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</si>
  <si>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</si>
  <si>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</si>
  <si>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</si>
  <si>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</si>
  <si>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</si>
  <si>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</si>
  <si>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</si>
  <si>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</si>
  <si>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</si>
  <si>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</si>
  <si>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</si>
  <si>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</si>
  <si>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</si>
  <si>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</si>
  <si>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</si>
  <si>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</si>
  <si>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</si>
  <si>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</si>
  <si>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</si>
  <si>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</si>
  <si>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</si>
  <si>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</si>
  <si>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Департамент финансов Ярославской области</t>
  </si>
  <si>
    <t>Государственный архив Ярославской области</t>
  </si>
  <si>
    <t>Департамент информатизации и связи Ярославской области</t>
  </si>
  <si>
    <t>Управление внутренних дел по Ярославской области</t>
  </si>
  <si>
    <t>Управление ГИБДД УВД по Ярославской области</t>
  </si>
  <si>
    <t xml:space="preserve">Областная целевая программа "Реализация первого этапа создания объединенной системы оперативно-диспетчерского управления в чрезвычайных ситуациях Ярославской области" </t>
  </si>
  <si>
    <t>Геолого-разведочные и другие работы в области геологического изучения недр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</si>
  <si>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 почтовые расходы)</t>
  </si>
  <si>
    <t>Обеспечение мер социальной поддержки для лиц, награжденных знаком "Почетный донор СССР", "Почетный донор России"</t>
  </si>
  <si>
    <t>Контрольно-счетная палата Ярославской области</t>
  </si>
  <si>
    <t>Департамент топлива, энергетики и регулирования тарифов Ярославской области</t>
  </si>
  <si>
    <t>Избирательная комиссия Ярославской области</t>
  </si>
  <si>
    <t>Администрация Ярославской области</t>
  </si>
  <si>
    <t>Аналитический центр Администрации Ярославской области</t>
  </si>
  <si>
    <t>Департамент градостроительства и архитектуры Ярославской области</t>
  </si>
  <si>
    <t>Транспортное управление Администрации Ярославской области</t>
  </si>
  <si>
    <t>Департамент дорожного хозяйства Ярославской области</t>
  </si>
  <si>
    <t>Северное управление внутренних дел на транспорте МВД России</t>
  </si>
  <si>
    <t>Департамент финансового контроля Ярославской области</t>
  </si>
  <si>
    <t>Главное управление МЧС России по Ярославской области</t>
  </si>
  <si>
    <t>1101</t>
  </si>
  <si>
    <t>Финансовая помощь бюджетам других уровней</t>
  </si>
  <si>
    <t>Региональный фонд финансовой поддержки местных бюджетов</t>
  </si>
  <si>
    <t>Транспорт</t>
  </si>
  <si>
    <t>0408</t>
  </si>
  <si>
    <t>Дорожное хозяйство</t>
  </si>
  <si>
    <t>Отдельные мероприятия в области дорожного хозяйства</t>
  </si>
  <si>
    <t>365</t>
  </si>
  <si>
    <t>Другие вопросы в области национальной экономики</t>
  </si>
  <si>
    <t>0411</t>
  </si>
  <si>
    <t>Реализация государственных функций в области национальной экономики</t>
  </si>
  <si>
    <t>340 00 00</t>
  </si>
  <si>
    <t>197</t>
  </si>
  <si>
    <t>Резервные фонды</t>
  </si>
  <si>
    <t>0113</t>
  </si>
  <si>
    <t>Осуществление расходов Российской Федерации по управлению в области занятости населения</t>
  </si>
  <si>
    <t>282</t>
  </si>
  <si>
    <t>Инспекция государственного строительного надзора Ярославской области</t>
  </si>
  <si>
    <t>937</t>
  </si>
  <si>
    <t>Департамент охраны окружающей среды и природопользования Ярославской области</t>
  </si>
  <si>
    <t>938</t>
  </si>
  <si>
    <t xml:space="preserve">Другие вопросы в области охраны окружающей среды </t>
  </si>
  <si>
    <t>Департамент по управлению земельными ресурсами Ярославской области</t>
  </si>
  <si>
    <t>939</t>
  </si>
  <si>
    <t xml:space="preserve">070 00 00 </t>
  </si>
  <si>
    <t>183</t>
  </si>
  <si>
    <t>Общеэкономические вопросы</t>
  </si>
  <si>
    <t>0401</t>
  </si>
  <si>
    <t>345 00 00</t>
  </si>
  <si>
    <t>Государственная поддержка малого предпринимательства</t>
  </si>
  <si>
    <t>521</t>
  </si>
  <si>
    <t>Воспроизводство минерально-сырьевой базы</t>
  </si>
  <si>
    <t>0404</t>
  </si>
  <si>
    <t>Региональные целевые программы</t>
  </si>
  <si>
    <t>351 00 00</t>
  </si>
  <si>
    <t>326</t>
  </si>
  <si>
    <t>522 00 00</t>
  </si>
  <si>
    <t>522 02 00</t>
  </si>
  <si>
    <t>315 00 00</t>
  </si>
  <si>
    <t>Поддержка коммунального хозяйства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</si>
  <si>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</si>
  <si>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805</t>
  </si>
  <si>
    <t>Сельское хозяйство и рыболовство</t>
  </si>
  <si>
    <t>0405</t>
  </si>
  <si>
    <t>Сельскохозяйственное производство</t>
  </si>
  <si>
    <t>260 00 00</t>
  </si>
  <si>
    <t>336</t>
  </si>
  <si>
    <t>Субсидирование процентных ставок по привлеченным кредитам в российских кредитных организациях</t>
  </si>
  <si>
    <t>340</t>
  </si>
  <si>
    <t xml:space="preserve">Мероприятия в области сельскохозяйственного производства </t>
  </si>
  <si>
    <t>342</t>
  </si>
  <si>
    <t>Учреждения, обеспечивающие предоставление услуг в области животноводства</t>
  </si>
  <si>
    <t>263 00 00</t>
  </si>
  <si>
    <t>Обеспечение деятельности подведомственных учреждений</t>
  </si>
  <si>
    <t>Субсидия бюджетам на обеспечение автомобильными дорогами новых микрорайонов массовой малоэтажной и многоквартирной застройки</t>
  </si>
  <si>
    <t>к Закону Ярославской области</t>
  </si>
  <si>
    <t>420</t>
  </si>
  <si>
    <t>327</t>
  </si>
  <si>
    <t>Природоохранные мероприятия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</si>
  <si>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</si>
  <si>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</si>
  <si>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</si>
  <si>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410 00 00</t>
  </si>
  <si>
    <t>0604</t>
  </si>
  <si>
    <t>Подпрограмма "Информационное обеспечение управления недвижимостью, реформирования и регулирования земельных и имущественных отношений в Ярославской области"</t>
  </si>
  <si>
    <t>Мероприятия по землеустройству и землепользованию</t>
  </si>
  <si>
    <t>522 08 00</t>
  </si>
  <si>
    <t>522 08 01</t>
  </si>
  <si>
    <t xml:space="preserve">Взнос Российской Федерации в уставные капиталы </t>
  </si>
  <si>
    <t>0309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</si>
  <si>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</si>
  <si>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</si>
  <si>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</si>
  <si>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</si>
  <si>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</si>
  <si>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</si>
  <si>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</si>
  <si>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261</t>
  </si>
  <si>
    <t>Обеспечение противопожарной безопасности</t>
  </si>
  <si>
    <t>0310</t>
  </si>
  <si>
    <t>Органы внутренних дел</t>
  </si>
  <si>
    <t>0302</t>
  </si>
  <si>
    <t>0904</t>
  </si>
  <si>
    <t>469 00 00</t>
  </si>
  <si>
    <t xml:space="preserve">Другие вопросы в области национальной экономики </t>
  </si>
  <si>
    <t xml:space="preserve">Непрограммные инвестиции в основные фонды </t>
  </si>
  <si>
    <t>102 00 00</t>
  </si>
  <si>
    <t xml:space="preserve">Строительство объектов общегражданского назначения </t>
  </si>
  <si>
    <t>214</t>
  </si>
  <si>
    <t>515 00 00</t>
  </si>
  <si>
    <t>515</t>
  </si>
  <si>
    <t>522 05 00</t>
  </si>
  <si>
    <t>Строительство объектов для нужд отрасли</t>
  </si>
  <si>
    <t>213</t>
  </si>
  <si>
    <t>522 16 00</t>
  </si>
  <si>
    <t>522 36 00</t>
  </si>
  <si>
    <t>522 37 00</t>
  </si>
  <si>
    <t>1102</t>
  </si>
  <si>
    <t>Фонд компенсаций</t>
  </si>
  <si>
    <t>519 00 00</t>
  </si>
  <si>
    <t>523</t>
  </si>
  <si>
    <t>561</t>
  </si>
  <si>
    <t>563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</si>
  <si>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</si>
  <si>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</si>
  <si>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</si>
  <si>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362</t>
  </si>
  <si>
    <t>Морской и речной транспорт</t>
  </si>
  <si>
    <t>310 00 00</t>
  </si>
  <si>
    <t>Отдельные мероприятия в области морского и речного транспорта</t>
  </si>
  <si>
    <t>364</t>
  </si>
  <si>
    <t>Другие виды транспорта</t>
  </si>
  <si>
    <t>317 00 00</t>
  </si>
  <si>
    <t>Отдельные мероприятия по другим видам транспорта</t>
  </si>
  <si>
    <t>366</t>
  </si>
  <si>
    <t>0504</t>
  </si>
  <si>
    <t xml:space="preserve">Другие вопросы в области жилищно-коммунального хозяйства </t>
  </si>
  <si>
    <t>218 00 00</t>
  </si>
  <si>
    <t>Субсидии бюджетам для развития улично-дорожной сети в городах (поселках городского типа)</t>
  </si>
  <si>
    <t>684</t>
  </si>
  <si>
    <t>593</t>
  </si>
  <si>
    <t>Губернаторская целевая программа" Отдых, оздоровление и занятость детей"</t>
  </si>
  <si>
    <t>522 86 00</t>
  </si>
  <si>
    <t>Обеспечение на цели равного с федеральной противопожарной службой повышения денежного довольствия сотрудникам и заработной платы работникам территориальных подразделений, содержащихся за счет средств бюджетов субъектов РФ (за исключением подразделений, созданных в субъектах в соответствии со ст.5 Федерального закона от 21.12.1994 № 69-ФЗ "О пожарной безопасности")</t>
  </si>
  <si>
    <t>533</t>
  </si>
  <si>
    <t>Обеспечение на цели равного с МВД РФ повышения денежного довольствия сотрудникам и заработной платы работникам территориальных подразделений милиции общественной безопасности</t>
  </si>
  <si>
    <t>532</t>
  </si>
  <si>
    <t>522 20 00</t>
  </si>
  <si>
    <t>Субсидии</t>
  </si>
  <si>
    <t xml:space="preserve">Другие общегосударственные расходы </t>
  </si>
  <si>
    <t>0115</t>
  </si>
  <si>
    <t>Другие вопросы в области культуры, кинематографии и средств массовой информации</t>
  </si>
  <si>
    <t>0806</t>
  </si>
  <si>
    <t>686</t>
  </si>
  <si>
    <t>Субсидии местным бюджетам на проведение капитального ремонта многоквартирных домов</t>
  </si>
  <si>
    <t>Другие вопросы в области здравоохранения и спорта</t>
  </si>
  <si>
    <t>Другие вопросы в области социальной политики</t>
  </si>
  <si>
    <t>1006</t>
  </si>
  <si>
    <t>Руководство и управление в сфере установленных функций</t>
  </si>
  <si>
    <t>001 00 00</t>
  </si>
  <si>
    <t>Центральный аппарат</t>
  </si>
  <si>
    <t>005</t>
  </si>
  <si>
    <t>Пенсионное обеспечение</t>
  </si>
  <si>
    <t>1001</t>
  </si>
  <si>
    <t xml:space="preserve">Пенсии </t>
  </si>
  <si>
    <t>811</t>
  </si>
  <si>
    <t>490 00 00</t>
  </si>
  <si>
    <t>Доплаты к пенсиям государственных служащих субъектов Российской Федерации и муниципальных служащих</t>
  </si>
  <si>
    <t>714</t>
  </si>
  <si>
    <t>Другие вопросы в области образования</t>
  </si>
  <si>
    <t>0709</t>
  </si>
  <si>
    <t>0106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</si>
  <si>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</si>
  <si>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</si>
  <si>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</si>
  <si>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</si>
  <si>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</si>
  <si>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082</t>
  </si>
  <si>
    <t>Департамент государственной службы занятости населения Ярославской области</t>
  </si>
  <si>
    <t>Топливо и энергетика</t>
  </si>
  <si>
    <t>0402</t>
  </si>
  <si>
    <t>0107</t>
  </si>
  <si>
    <t>Субсидии на поддержку племенного животноводства</t>
  </si>
  <si>
    <t>627</t>
  </si>
  <si>
    <t>Возмещение части затрат на уплату процентов по кредитам, полученным на срок до 5 лет в российских кредитных организациях на приобретение племенного скота, племенного материала рыб, техники и оборудования для животноводческих комплексов и организаций, осуществляющих промышленное рыбоводство</t>
  </si>
  <si>
    <t>628</t>
  </si>
  <si>
    <t>Водные ресурсы</t>
  </si>
  <si>
    <t>0406</t>
  </si>
  <si>
    <t>Водохозяйственные мероприятия</t>
  </si>
  <si>
    <t>280 00 00</t>
  </si>
  <si>
    <t>Гидротехнические сооружения</t>
  </si>
  <si>
    <t>Обеспечение жильем граждан Российской Федерации, проживающих в сельской местности</t>
  </si>
  <si>
    <t>259</t>
  </si>
  <si>
    <t>Субсидии бюджетам Российской Федерации на осуществление организационных мероприятий по обеспечению граждан лекарственными средствами, предназначенными для лечения больных гемофилией, муковисцидозом, гипофизарным нанизмом, бользнью Гоше, миелолейкозом, рассеянным склерозом, а также после трансплантации органов и (или) тканей</t>
  </si>
  <si>
    <t>544</t>
  </si>
  <si>
    <t>439</t>
  </si>
  <si>
    <t>100 60 00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</si>
  <si>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</si>
  <si>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378</t>
  </si>
  <si>
    <t>Обеспечение жильем молодых семей и молодых специалистов, проживающих и работающих в сельской местности</t>
  </si>
  <si>
    <t>679</t>
  </si>
  <si>
    <t>Осуществление отдельных полномочий в области водных отношений</t>
  </si>
  <si>
    <t>592</t>
  </si>
  <si>
    <t>Областная целевая программа "Здоровый ребенок"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</si>
  <si>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программу дошкольного образования </t>
  </si>
  <si>
    <t>421</t>
  </si>
  <si>
    <t>Субсидия бюджетам на мероприятия по организации оздоровительной кампании детей</t>
  </si>
  <si>
    <t>430</t>
  </si>
  <si>
    <t>Управление Судебного департамента в Ярославской области</t>
  </si>
  <si>
    <t>583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</si>
  <si>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cкорой медицинской помощи</t>
  </si>
  <si>
    <t>419</t>
  </si>
  <si>
    <t>444</t>
  </si>
  <si>
    <t>Субвенции бюджетам на осуществление полномочий по выплате государственных единовременных пособий и ежемесячных денежных компенсаций гражданам при возникновении поствакцинальных осложнений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</si>
  <si>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</si>
  <si>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местным бюджетам на ежемесячное денежное вознаграждение за классное руководство</t>
  </si>
  <si>
    <t>590</t>
  </si>
  <si>
    <t>Предоставление гражданам субсидий на оплату жилищно-коммунальных услуг</t>
  </si>
  <si>
    <t>572</t>
  </si>
  <si>
    <t>749</t>
  </si>
  <si>
    <t>494</t>
  </si>
  <si>
    <t>703</t>
  </si>
  <si>
    <t>Федеральная целевая программа "Социальное развитие села до 2010 года"</t>
  </si>
  <si>
    <t>Подпрограмма "Обеспечение жильем молодых семей" федеральной целевой программы "Жилище" на 2002-2010 годы (второй этап)</t>
  </si>
  <si>
    <t xml:space="preserve">Субвенция местным бюджетам на выплату единовременных пособий при всех формах устройства детей, лишенных родительского попечения, в семью </t>
  </si>
  <si>
    <t xml:space="preserve">Субвенция местным бюджетам на содержание детей в семьях опекунов (попечителей) и приемных семьях, оплату труда приемных родителей </t>
  </si>
  <si>
    <t>Департамент по физкультуре и спорту Ярославской области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</si>
  <si>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</si>
  <si>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493</t>
  </si>
  <si>
    <t>610</t>
  </si>
  <si>
    <t>495</t>
  </si>
  <si>
    <t>Обязательное медицинское страхование неработающего населения (детей)</t>
  </si>
  <si>
    <t>795</t>
  </si>
  <si>
    <t>Члены избирательной комиссии субъектов Российской Федерации</t>
  </si>
  <si>
    <t>091</t>
  </si>
  <si>
    <t>Проведение выборов и референдумов</t>
  </si>
  <si>
    <t>020 00 00</t>
  </si>
  <si>
    <t>100</t>
  </si>
  <si>
    <t>Областная целевая программа "Развитие дошкольного образования в Ярославской области"</t>
  </si>
  <si>
    <t>522 81 00</t>
  </si>
  <si>
    <t>Областная целевая программа "Безопасность образовательных учреждений Ярославской области"</t>
  </si>
  <si>
    <t>522 82 00</t>
  </si>
  <si>
    <t xml:space="preserve">Областная целевая программа "Развитие дошкольного образования в Ярославской области" </t>
  </si>
  <si>
    <t>Субвенции  бюджетам на цели равного с МВД РФ повышения денежного довольствия сотрудникам и заработной платы работникам территориальных подразделений милиции общественной безопасности, содержащихся за счет средств бюджетов субъектов Российской Федерации и местных бюджетов</t>
  </si>
  <si>
    <t>531</t>
  </si>
  <si>
    <t>Государственное образовательное учреждение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</si>
  <si>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935</t>
  </si>
  <si>
    <t>0103</t>
  </si>
  <si>
    <t>024</t>
  </si>
  <si>
    <t>025</t>
  </si>
  <si>
    <t>Судебная система</t>
  </si>
  <si>
    <t>0105</t>
  </si>
  <si>
    <t>Обеспечение деятельности аппаратов судов</t>
  </si>
  <si>
    <t>068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</si>
  <si>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</si>
  <si>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</si>
  <si>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Президент республики и глава субъекта Российской Федерации</t>
  </si>
  <si>
    <t>009</t>
  </si>
  <si>
    <t>0104</t>
  </si>
  <si>
    <t>Члены Совета Федерации и их помощники</t>
  </si>
  <si>
    <t>021</t>
  </si>
  <si>
    <t>Депутаты Государственной Думы и их помощники</t>
  </si>
  <si>
    <t>023</t>
  </si>
  <si>
    <t>Переподготовка и повышение квалификации</t>
  </si>
  <si>
    <t>0705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</si>
  <si>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</si>
  <si>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</si>
  <si>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</si>
  <si>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450</t>
  </si>
  <si>
    <t>Другие вопросы в области жилищно - коммунального хозяйства</t>
  </si>
  <si>
    <t>Мобилизационная подготовка экономики</t>
  </si>
  <si>
    <t>0203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</si>
  <si>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</si>
  <si>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</si>
  <si>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</si>
  <si>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237</t>
  </si>
  <si>
    <t>Среднее профессиональное образование</t>
  </si>
  <si>
    <t>0704</t>
  </si>
  <si>
    <t>Средние специальные учебные заведения</t>
  </si>
  <si>
    <t>427 00 00</t>
  </si>
  <si>
    <t>Общее образование</t>
  </si>
  <si>
    <t>0702</t>
  </si>
  <si>
    <t>Школы-детские сады, школы начальные, неполные средние и средние</t>
  </si>
  <si>
    <t>421 00 00</t>
  </si>
  <si>
    <t>Школы-интернаты</t>
  </si>
  <si>
    <t>422 00 00</t>
  </si>
  <si>
    <t>Учреждения по внешкольной работе с детьми</t>
  </si>
  <si>
    <t>423 00 00</t>
  </si>
  <si>
    <t>Детские дома</t>
  </si>
  <si>
    <t>424 00 00</t>
  </si>
  <si>
    <t>Специальные (коррекционные) учреждения</t>
  </si>
  <si>
    <t>433 00 00</t>
  </si>
  <si>
    <t>Начальное профессиональное образование</t>
  </si>
  <si>
    <t>0703</t>
  </si>
  <si>
    <t>Профессионально-технические училища</t>
  </si>
  <si>
    <t>425 00 00</t>
  </si>
  <si>
    <t>Институты повышения квалификации</t>
  </si>
  <si>
    <t>428 00 00</t>
  </si>
  <si>
    <t>Областная целевая программа "Развитие донорского движения и обеспечение инфекционной безопасности продуктов крови в Ярославской области"</t>
  </si>
  <si>
    <t xml:space="preserve">Областная целевая программа "Развитие амбулаторно-поликлинической помощи Ярославской области в рамках национального проекта в сфере  здравоохранения" </t>
  </si>
  <si>
    <t>Подпрограмма "Дети-инвалиды"</t>
  </si>
  <si>
    <t>Подпрограмма "Приемная семья"</t>
  </si>
  <si>
    <t>Областная целевая программа повышения качества товаров, услуг и менеджмента в Ярославской области</t>
  </si>
  <si>
    <t>Организация временного трудоустройства безработных граждан, испытывающих трудности в поиске работы</t>
  </si>
  <si>
    <t>Профессиональная ориентация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</si>
  <si>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</si>
  <si>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</si>
  <si>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</si>
  <si>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</si>
  <si>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</si>
  <si>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</si>
  <si>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435 00 00</t>
  </si>
  <si>
    <t xml:space="preserve">Учреждения, обеспечивающие предоставление услуг в сфере образования </t>
  </si>
  <si>
    <t>Государственная поддержка в сфере образования</t>
  </si>
  <si>
    <t>285</t>
  </si>
  <si>
    <t>436 00 00</t>
  </si>
  <si>
    <t>447</t>
  </si>
  <si>
    <t>452 00 00</t>
  </si>
  <si>
    <t>522 01 00</t>
  </si>
  <si>
    <t xml:space="preserve">Областная целевая программа "Комплексные меры противодействия злоупотреблению наркотиками и их незаконному обороту на период с 2005 по 2007 год" </t>
  </si>
  <si>
    <t>522 35 00</t>
  </si>
  <si>
    <t>522 39 00</t>
  </si>
  <si>
    <t>522 45 00</t>
  </si>
  <si>
    <t>560</t>
  </si>
  <si>
    <t>Социальное обслуживание населения</t>
  </si>
  <si>
    <t>1002</t>
  </si>
  <si>
    <t>Учреждения, обеспечивающие предоставление услуг в сфере образования</t>
  </si>
  <si>
    <t>Мероприятия в области образования</t>
  </si>
  <si>
    <t xml:space="preserve">Культура </t>
  </si>
  <si>
    <t>0801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</si>
  <si>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</si>
  <si>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</si>
  <si>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</si>
  <si>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</si>
  <si>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</si>
  <si>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</si>
  <si>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</si>
  <si>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</si>
  <si>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 xml:space="preserve">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</si>
  <si>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Глава законодательной (представительной) власти субъекта Российской Федерации</t>
  </si>
  <si>
    <t>Организация ярмарок вакансий и учебных рабочих мест</t>
  </si>
  <si>
    <t>Процент исполнения</t>
  </si>
  <si>
    <t>Исполнено (тыс.руб.)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</si>
  <si>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</si>
  <si>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</si>
  <si>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</si>
  <si>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</si>
  <si>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522 19 00</t>
  </si>
  <si>
    <t>Спорт и физическая культура</t>
  </si>
  <si>
    <t>0902</t>
  </si>
  <si>
    <t>522 32 00</t>
  </si>
  <si>
    <t>Мероприятия в области здравоохранения, спорта и физической культуры, туризма</t>
  </si>
  <si>
    <t>455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</si>
  <si>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</si>
  <si>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</si>
  <si>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</si>
  <si>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</si>
  <si>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</si>
  <si>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</si>
  <si>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</si>
  <si>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</si>
  <si>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</si>
  <si>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</si>
  <si>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государственному долгу субъекта Российской Федерации</t>
  </si>
  <si>
    <t>151</t>
  </si>
  <si>
    <t>Проведение мероприятий для детей и молодежи</t>
  </si>
  <si>
    <t>522 12 00</t>
  </si>
  <si>
    <t>522 47 00</t>
  </si>
  <si>
    <t>Здравоохранение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</si>
  <si>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</si>
  <si>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</si>
  <si>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</si>
  <si>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</si>
  <si>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</si>
  <si>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</si>
  <si>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переливания крови</t>
  </si>
  <si>
    <t>472 00 00</t>
  </si>
  <si>
    <t>Санатории для больных туберкулезом</t>
  </si>
  <si>
    <t>473 00 00</t>
  </si>
  <si>
    <t>Санатории для детей и подростков</t>
  </si>
  <si>
    <t>474 00 00</t>
  </si>
  <si>
    <t>Родильные дома</t>
  </si>
  <si>
    <t>476 00 00</t>
  </si>
  <si>
    <t>Реализация государственных функций в области здравоохранения и спорта</t>
  </si>
  <si>
    <t>485 00 00</t>
  </si>
  <si>
    <t>Высокотехнологичные виды медицинской помощи</t>
  </si>
  <si>
    <t>456</t>
  </si>
  <si>
    <t>Централизованные закупки медикаментов и медицинского оборудования</t>
  </si>
  <si>
    <t>457</t>
  </si>
  <si>
    <t>Борьба с эпидемиями</t>
  </si>
  <si>
    <t>459</t>
  </si>
  <si>
    <t>Дома ребенка</t>
  </si>
  <si>
    <t>486 00 00</t>
  </si>
  <si>
    <t>522 24 00</t>
  </si>
  <si>
    <t xml:space="preserve">Обеспечение мер социальной поддержки ветеранов труда </t>
  </si>
  <si>
    <t xml:space="preserve">Обеспечение мер социальной поддержки труженников тыла </t>
  </si>
  <si>
    <t>Территориальная программа обязательного медицинского страхования</t>
  </si>
  <si>
    <t>771 00 00</t>
  </si>
  <si>
    <t>1003</t>
  </si>
  <si>
    <t>1004</t>
  </si>
  <si>
    <t>Дома-интернаты для престарелых и инвалидов</t>
  </si>
  <si>
    <t>501 00 00</t>
  </si>
  <si>
    <t>Меры социальной поддержки граждан</t>
  </si>
  <si>
    <t>505 00 00</t>
  </si>
  <si>
    <t>Учреждения социального обслуживания населения</t>
  </si>
  <si>
    <t>506 00 00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</si>
  <si>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</si>
  <si>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</si>
  <si>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482</t>
  </si>
  <si>
    <t>Социальное обеспечение населения</t>
  </si>
  <si>
    <t>473</t>
  </si>
  <si>
    <t>Борьба с беспризорностью, опека и попечительство</t>
  </si>
  <si>
    <t>Строительство и модернизация автомобильных дорог общего пользования</t>
  </si>
  <si>
    <t>Профилактика безнадзорности и правонарушений несовершеннолетних</t>
  </si>
  <si>
    <t>481</t>
  </si>
  <si>
    <t>522 46 00</t>
  </si>
  <si>
    <t>Мероприятия по обеспечению мобилизационной готовности экономики</t>
  </si>
  <si>
    <t>522 06 00</t>
  </si>
  <si>
    <t>522 07 00</t>
  </si>
  <si>
    <t>Мероприятия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</si>
  <si>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104 33 01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</si>
  <si>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</si>
  <si>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Подпрограмма "Обеспечение земельных участков коммунальной инфраструктурой в целях жилищного строительства" федеральной целевой программы "Жилище" на 2002-2010 годы (второй этап)</t>
  </si>
  <si>
    <t>104 50 00</t>
  </si>
  <si>
    <t xml:space="preserve">Субсидии бюджетам на возмещение части затрат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  </t>
  </si>
  <si>
    <t>413</t>
  </si>
  <si>
    <t xml:space="preserve">Подготовка рабочих кадров и специалистов для высокотехнологичных производств </t>
  </si>
  <si>
    <t>436</t>
  </si>
  <si>
    <t>Субсидии бюджетам на оказание высокотехнологичной медицинской помощи гражданам Российской Федерации</t>
  </si>
  <si>
    <t>539</t>
  </si>
  <si>
    <t>Субвенции бюджетам на внедрение инновационных образовательных программ в муниципальных общеобразовательных учреждениях</t>
  </si>
  <si>
    <t>598</t>
  </si>
  <si>
    <t>104 31 10</t>
  </si>
  <si>
    <t>104 31 11</t>
  </si>
  <si>
    <t>Региональная целевая программа "Государственная поддержка молодых семей Ярославской области в приобретении (строительстве) жилья"</t>
  </si>
  <si>
    <t>Областная целевая программа "Переселение граждан из ветхого и аварийного жилищного фонда в Ярославской области"</t>
  </si>
  <si>
    <t>Областная целевая программа социальной поддержки старшего поколения "Забота"</t>
  </si>
  <si>
    <t>Областная целевая программа "Развитие системы стационарных учреждений социального обслуживания Ярославской области"</t>
  </si>
  <si>
    <t>Областная целевая программа "Развитие информатизации органов и учреждений социальной защиты населения Ярославской области"</t>
  </si>
  <si>
    <t>Областная целевая программа развития образования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</si>
</sst>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sz val="12"/>
      <color indexed="10"/>
      <name val="Times New Roman Cyr"/>
      <family val="0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i/>
      <sz val="12"/>
      <color indexed="8"/>
      <name val="Times New Roman Cyr"/>
      <family val="0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9" fillId="0" borderId="1" xfId="0" applyFont="1" applyFill="1" applyBorder="1" applyAlignment="1">
      <alignment horizontal="justify" vertical="justify"/>
    </xf>
    <xf numFmtId="0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10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justify"/>
    </xf>
    <xf numFmtId="49" fontId="14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justify"/>
    </xf>
    <xf numFmtId="49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vertical="justify"/>
    </xf>
    <xf numFmtId="49" fontId="8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8" fillId="0" borderId="1" xfId="0" applyFont="1" applyFill="1" applyBorder="1" applyAlignment="1">
      <alignment horizontal="left" vertical="justify"/>
    </xf>
    <xf numFmtId="0" fontId="9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justify" vertical="justify"/>
    </xf>
    <xf numFmtId="4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1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6" fillId="0" borderId="0" xfId="0" applyFont="1" applyFill="1" applyAlignment="1">
      <alignment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justify" vertical="justify" wrapText="1"/>
    </xf>
    <xf numFmtId="0" fontId="10" fillId="0" borderId="1" xfId="0" applyFont="1" applyFill="1" applyBorder="1" applyAlignment="1">
      <alignment horizontal="justify" vertical="justify" wrapText="1"/>
    </xf>
    <xf numFmtId="0" fontId="5" fillId="0" borderId="1" xfId="0" applyFont="1" applyFill="1" applyBorder="1" applyAlignment="1">
      <alignment vertical="justify" wrapText="1"/>
    </xf>
    <xf numFmtId="49" fontId="5" fillId="0" borderId="1" xfId="0" applyNumberFormat="1" applyFont="1" applyFill="1" applyBorder="1" applyAlignment="1">
      <alignment vertical="justify"/>
    </xf>
    <xf numFmtId="0" fontId="1" fillId="0" borderId="0" xfId="0" applyFont="1" applyFill="1" applyAlignment="1">
      <alignment vertical="justify"/>
    </xf>
    <xf numFmtId="0" fontId="10" fillId="0" borderId="1" xfId="0" applyFont="1" applyFill="1" applyBorder="1" applyAlignment="1">
      <alignment horizontal="justify"/>
    </xf>
    <xf numFmtId="0" fontId="2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1" xfId="0" applyFont="1" applyFill="1" applyBorder="1" applyAlignment="1">
      <alignment wrapText="1"/>
    </xf>
    <xf numFmtId="49" fontId="17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 wrapText="1"/>
    </xf>
    <xf numFmtId="3" fontId="19" fillId="0" borderId="1" xfId="0" applyNumberFormat="1" applyFont="1" applyFill="1" applyBorder="1" applyAlignment="1">
      <alignment/>
    </xf>
    <xf numFmtId="49" fontId="19" fillId="0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/>
    </xf>
    <xf numFmtId="0" fontId="19" fillId="0" borderId="1" xfId="0" applyFont="1" applyFill="1" applyBorder="1" applyAlignment="1">
      <alignment horizontal="center"/>
    </xf>
    <xf numFmtId="9" fontId="1" fillId="0" borderId="0" xfId="19" applyFont="1" applyFill="1" applyAlignment="1">
      <alignment/>
    </xf>
    <xf numFmtId="9" fontId="1" fillId="0" borderId="1" xfId="19" applyFont="1" applyFill="1" applyBorder="1" applyAlignment="1">
      <alignment horizontal="center" vertical="center" wrapText="1"/>
    </xf>
    <xf numFmtId="9" fontId="3" fillId="0" borderId="1" xfId="19" applyFont="1" applyFill="1" applyBorder="1" applyAlignment="1">
      <alignment/>
    </xf>
    <xf numFmtId="9" fontId="2" fillId="0" borderId="1" xfId="19" applyFont="1" applyFill="1" applyBorder="1" applyAlignment="1">
      <alignment/>
    </xf>
    <xf numFmtId="9" fontId="4" fillId="0" borderId="1" xfId="19" applyFont="1" applyFill="1" applyBorder="1" applyAlignment="1">
      <alignment/>
    </xf>
    <xf numFmtId="9" fontId="1" fillId="0" borderId="1" xfId="19" applyFont="1" applyFill="1" applyBorder="1" applyAlignment="1">
      <alignment/>
    </xf>
    <xf numFmtId="9" fontId="2" fillId="0" borderId="1" xfId="19" applyFont="1" applyFill="1" applyBorder="1" applyAlignment="1">
      <alignment/>
    </xf>
    <xf numFmtId="9" fontId="5" fillId="0" borderId="1" xfId="19" applyFont="1" applyFill="1" applyBorder="1" applyAlignment="1">
      <alignment/>
    </xf>
    <xf numFmtId="9" fontId="7" fillId="0" borderId="1" xfId="19" applyFont="1" applyFill="1" applyBorder="1" applyAlignment="1">
      <alignment/>
    </xf>
    <xf numFmtId="9" fontId="6" fillId="0" borderId="1" xfId="19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0"/>
  <sheetViews>
    <sheetView tabSelected="1" view="pageBreakPreview" zoomScaleNormal="85" zoomScaleSheetLayoutView="100" workbookViewId="0" topLeftCell="A1">
      <selection activeCell="A4" sqref="A4"/>
    </sheetView>
  </sheetViews>
  <sheetFormatPr defaultColWidth="9.00390625" defaultRowHeight="12.75" outlineLevelRow="1"/>
  <cols>
    <col min="1" max="1" width="50.875" style="40" customWidth="1"/>
    <col min="2" max="2" width="9.125" style="41" customWidth="1"/>
    <col min="3" max="3" width="7.375" style="41" customWidth="1"/>
    <col min="4" max="4" width="11.75390625" style="41" customWidth="1"/>
    <col min="5" max="5" width="6.25390625" style="41" customWidth="1"/>
    <col min="6" max="6" width="14.00390625" style="7" hidden="1" customWidth="1"/>
    <col min="7" max="7" width="14.25390625" style="7" customWidth="1"/>
    <col min="8" max="8" width="13.75390625" style="145" hidden="1" customWidth="1"/>
    <col min="9" max="16384" width="9.125" style="7" customWidth="1"/>
  </cols>
  <sheetData>
    <row r="1" spans="1:8" ht="15.75">
      <c r="A1" s="156" t="s">
        <v>134</v>
      </c>
      <c r="B1" s="156"/>
      <c r="C1" s="156"/>
      <c r="D1" s="156"/>
      <c r="E1" s="156"/>
      <c r="F1" s="156"/>
      <c r="G1" s="156"/>
      <c r="H1" s="156"/>
    </row>
    <row r="2" spans="1:8" ht="15.75" customHeight="1">
      <c r="A2" s="156" t="s">
        <v>394</v>
      </c>
      <c r="B2" s="156"/>
      <c r="C2" s="156"/>
      <c r="D2" s="156"/>
      <c r="E2" s="156"/>
      <c r="F2" s="156"/>
      <c r="G2" s="156"/>
      <c r="H2" s="156"/>
    </row>
    <row r="3" spans="1:8" ht="15.75">
      <c r="A3" s="156" t="s">
        <v>77</v>
      </c>
      <c r="B3" s="156"/>
      <c r="C3" s="156"/>
      <c r="D3" s="156"/>
      <c r="E3" s="156"/>
      <c r="F3" s="156"/>
      <c r="G3" s="156"/>
      <c r="H3" s="156"/>
    </row>
    <row r="5" spans="1:8" ht="54" customHeight="1">
      <c r="A5" s="157" t="s">
        <v>141</v>
      </c>
      <c r="B5" s="157"/>
      <c r="C5" s="157"/>
      <c r="D5" s="157"/>
      <c r="E5" s="157"/>
      <c r="F5" s="157"/>
      <c r="G5" s="157"/>
      <c r="H5" s="157"/>
    </row>
    <row r="6" ht="17.25" customHeight="1"/>
    <row r="7" spans="1:8" s="44" customFormat="1" ht="50.25" customHeight="1">
      <c r="A7" s="42" t="s">
        <v>279</v>
      </c>
      <c r="B7" s="43" t="s">
        <v>287</v>
      </c>
      <c r="C7" s="43" t="s">
        <v>284</v>
      </c>
      <c r="D7" s="43" t="s">
        <v>285</v>
      </c>
      <c r="E7" s="43" t="s">
        <v>286</v>
      </c>
      <c r="F7" s="43" t="s">
        <v>131</v>
      </c>
      <c r="G7" s="43" t="s">
        <v>661</v>
      </c>
      <c r="H7" s="146" t="s">
        <v>660</v>
      </c>
    </row>
    <row r="8" spans="1:8" s="46" customFormat="1" ht="31.5">
      <c r="A8" s="31" t="s">
        <v>63</v>
      </c>
      <c r="B8" s="24" t="s">
        <v>289</v>
      </c>
      <c r="C8" s="24"/>
      <c r="D8" s="24"/>
      <c r="E8" s="24"/>
      <c r="F8" s="130">
        <v>3463779</v>
      </c>
      <c r="G8" s="130">
        <f>G9+G12+G17+G20+G75+G80+G91</f>
        <v>3391063</v>
      </c>
      <c r="H8" s="147">
        <f>G8/F8</f>
        <v>0.9790067437905248</v>
      </c>
    </row>
    <row r="9" spans="1:8" s="25" customFormat="1" ht="15.75">
      <c r="A9" s="47" t="s">
        <v>589</v>
      </c>
      <c r="B9" s="15"/>
      <c r="C9" s="14" t="s">
        <v>590</v>
      </c>
      <c r="D9" s="14"/>
      <c r="E9" s="14"/>
      <c r="F9" s="118">
        <v>8766</v>
      </c>
      <c r="G9" s="118">
        <f>G10</f>
        <v>8575</v>
      </c>
      <c r="H9" s="148">
        <f aca="true" t="shared" si="0" ref="H9:H55">G9/F9</f>
        <v>0.9782112708190737</v>
      </c>
    </row>
    <row r="10" spans="1:8" s="4" customFormat="1" ht="31.5">
      <c r="A10" s="26" t="s">
        <v>591</v>
      </c>
      <c r="B10" s="24"/>
      <c r="C10" s="2"/>
      <c r="D10" s="2" t="s">
        <v>592</v>
      </c>
      <c r="E10" s="2"/>
      <c r="F10" s="131">
        <v>8766</v>
      </c>
      <c r="G10" s="131">
        <f>G11</f>
        <v>8575</v>
      </c>
      <c r="H10" s="149">
        <f t="shared" si="0"/>
        <v>0.9782112708190737</v>
      </c>
    </row>
    <row r="11" spans="1:8" ht="31.5">
      <c r="A11" s="20" t="s">
        <v>593</v>
      </c>
      <c r="B11" s="15"/>
      <c r="C11" s="36"/>
      <c r="D11" s="36"/>
      <c r="E11" s="36" t="s">
        <v>594</v>
      </c>
      <c r="F11" s="81">
        <v>8766</v>
      </c>
      <c r="G11" s="81">
        <v>8575</v>
      </c>
      <c r="H11" s="150">
        <f t="shared" si="0"/>
        <v>0.9782112708190737</v>
      </c>
    </row>
    <row r="12" spans="1:8" s="25" customFormat="1" ht="15.75">
      <c r="A12" s="48" t="s">
        <v>595</v>
      </c>
      <c r="B12" s="15"/>
      <c r="C12" s="14" t="s">
        <v>596</v>
      </c>
      <c r="D12" s="14"/>
      <c r="E12" s="14"/>
      <c r="F12" s="79">
        <f>F15+F13</f>
        <v>32214</v>
      </c>
      <c r="G12" s="79">
        <f>G15+G13</f>
        <v>31202</v>
      </c>
      <c r="H12" s="148">
        <f t="shared" si="0"/>
        <v>0.968585087229155</v>
      </c>
    </row>
    <row r="13" spans="1:8" s="25" customFormat="1" ht="15.75">
      <c r="A13" s="22" t="s">
        <v>352</v>
      </c>
      <c r="B13" s="16"/>
      <c r="C13" s="6"/>
      <c r="D13" s="2" t="s">
        <v>363</v>
      </c>
      <c r="E13" s="6"/>
      <c r="F13" s="131"/>
      <c r="G13" s="3">
        <f>G14</f>
        <v>40</v>
      </c>
      <c r="H13" s="148"/>
    </row>
    <row r="14" spans="1:8" s="25" customFormat="1" ht="31.5">
      <c r="A14" s="5" t="s">
        <v>145</v>
      </c>
      <c r="B14" s="6"/>
      <c r="C14" s="6"/>
      <c r="D14" s="6"/>
      <c r="E14" s="6" t="s">
        <v>364</v>
      </c>
      <c r="F14" s="113"/>
      <c r="G14" s="39">
        <v>40</v>
      </c>
      <c r="H14" s="148"/>
    </row>
    <row r="15" spans="1:8" s="4" customFormat="1" ht="15.75">
      <c r="A15" s="26" t="s">
        <v>597</v>
      </c>
      <c r="B15" s="24"/>
      <c r="C15" s="2"/>
      <c r="D15" s="2" t="s">
        <v>598</v>
      </c>
      <c r="E15" s="2"/>
      <c r="F15" s="131">
        <v>32214</v>
      </c>
      <c r="G15" s="131">
        <f>G16</f>
        <v>31162</v>
      </c>
      <c r="H15" s="149">
        <f t="shared" si="0"/>
        <v>0.9673433910722047</v>
      </c>
    </row>
    <row r="16" spans="1:8" ht="31.5">
      <c r="A16" s="27" t="s">
        <v>392</v>
      </c>
      <c r="B16" s="6"/>
      <c r="C16" s="36"/>
      <c r="D16" s="36"/>
      <c r="E16" s="36" t="s">
        <v>396</v>
      </c>
      <c r="F16" s="113">
        <v>32214</v>
      </c>
      <c r="G16" s="113">
        <v>31162</v>
      </c>
      <c r="H16" s="150">
        <f t="shared" si="0"/>
        <v>0.9673433910722047</v>
      </c>
    </row>
    <row r="17" spans="1:8" s="25" customFormat="1" ht="15.75">
      <c r="A17" s="47" t="s">
        <v>582</v>
      </c>
      <c r="B17" s="15"/>
      <c r="C17" s="14" t="s">
        <v>583</v>
      </c>
      <c r="D17" s="14"/>
      <c r="E17" s="14"/>
      <c r="F17" s="118">
        <v>14788</v>
      </c>
      <c r="G17" s="118">
        <f>G18</f>
        <v>14232</v>
      </c>
      <c r="H17" s="148">
        <f t="shared" si="0"/>
        <v>0.9624019475250203</v>
      </c>
    </row>
    <row r="18" spans="1:8" s="4" customFormat="1" ht="31.5">
      <c r="A18" s="26" t="s">
        <v>584</v>
      </c>
      <c r="B18" s="24"/>
      <c r="C18" s="2"/>
      <c r="D18" s="2" t="s">
        <v>585</v>
      </c>
      <c r="E18" s="2"/>
      <c r="F18" s="131">
        <v>14788</v>
      </c>
      <c r="G18" s="131">
        <f>SUM(G19:G19)</f>
        <v>14232</v>
      </c>
      <c r="H18" s="149">
        <f t="shared" si="0"/>
        <v>0.9624019475250203</v>
      </c>
    </row>
    <row r="19" spans="1:8" ht="31.5">
      <c r="A19" s="27" t="s">
        <v>392</v>
      </c>
      <c r="B19" s="6"/>
      <c r="C19" s="36"/>
      <c r="D19" s="36"/>
      <c r="E19" s="36" t="s">
        <v>396</v>
      </c>
      <c r="F19" s="113">
        <v>14788</v>
      </c>
      <c r="G19" s="113">
        <v>14232</v>
      </c>
      <c r="H19" s="150">
        <f t="shared" si="0"/>
        <v>0.9624019475250203</v>
      </c>
    </row>
    <row r="20" spans="1:8" ht="15.75">
      <c r="A20" s="49" t="s">
        <v>687</v>
      </c>
      <c r="B20" s="14"/>
      <c r="C20" s="14" t="s">
        <v>688</v>
      </c>
      <c r="D20" s="14"/>
      <c r="E20" s="14"/>
      <c r="F20" s="118">
        <f>F23+F26+F28+F30+F32+F34+F36+F38+F43+F49+F45+F73+F47+F21</f>
        <v>3375851</v>
      </c>
      <c r="G20" s="118">
        <f>G23+G26+G28+G30+G32+G34+G36+G38+G43+G49+G45+G73+G47+G21</f>
        <v>3305751</v>
      </c>
      <c r="H20" s="151">
        <f t="shared" si="0"/>
        <v>0.9792348655198349</v>
      </c>
    </row>
    <row r="21" spans="1:8" ht="15.75">
      <c r="A21" s="22" t="s">
        <v>352</v>
      </c>
      <c r="B21" s="16"/>
      <c r="C21" s="6"/>
      <c r="D21" s="6" t="s">
        <v>363</v>
      </c>
      <c r="E21" s="6"/>
      <c r="F21" s="131"/>
      <c r="G21" s="131">
        <f>G22</f>
        <v>5555</v>
      </c>
      <c r="H21" s="149"/>
    </row>
    <row r="22" spans="1:8" ht="31.5">
      <c r="A22" s="5" t="s">
        <v>145</v>
      </c>
      <c r="B22" s="6"/>
      <c r="C22" s="6"/>
      <c r="D22" s="6"/>
      <c r="E22" s="6" t="s">
        <v>364</v>
      </c>
      <c r="F22" s="113"/>
      <c r="G22" s="113">
        <f>989+4566</f>
        <v>5555</v>
      </c>
      <c r="H22" s="150"/>
    </row>
    <row r="23" spans="1:8" ht="31.5">
      <c r="A23" s="26" t="s">
        <v>689</v>
      </c>
      <c r="B23" s="16"/>
      <c r="C23" s="2"/>
      <c r="D23" s="2" t="s">
        <v>422</v>
      </c>
      <c r="E23" s="2"/>
      <c r="F23" s="80">
        <v>69455</v>
      </c>
      <c r="G23" s="80">
        <f>G24+G25</f>
        <v>65225</v>
      </c>
      <c r="H23" s="152">
        <f t="shared" si="0"/>
        <v>0.9390972572169031</v>
      </c>
    </row>
    <row r="24" spans="1:8" ht="31.5">
      <c r="A24" s="27" t="s">
        <v>392</v>
      </c>
      <c r="B24" s="16"/>
      <c r="C24" s="2"/>
      <c r="D24" s="36"/>
      <c r="E24" s="36" t="s">
        <v>396</v>
      </c>
      <c r="F24" s="113">
        <v>68729</v>
      </c>
      <c r="G24" s="113">
        <v>64585</v>
      </c>
      <c r="H24" s="150">
        <f t="shared" si="0"/>
        <v>0.9397052190487276</v>
      </c>
    </row>
    <row r="25" spans="1:8" ht="31.5">
      <c r="A25" s="27" t="s">
        <v>73</v>
      </c>
      <c r="B25" s="16"/>
      <c r="C25" s="2"/>
      <c r="D25" s="36"/>
      <c r="E25" s="36" t="s">
        <v>671</v>
      </c>
      <c r="F25" s="113">
        <v>726</v>
      </c>
      <c r="G25" s="113">
        <v>640</v>
      </c>
      <c r="H25" s="150">
        <f t="shared" si="0"/>
        <v>0.8815426997245179</v>
      </c>
    </row>
    <row r="26" spans="1:8" ht="31.5">
      <c r="A26" s="28" t="s">
        <v>690</v>
      </c>
      <c r="B26" s="16"/>
      <c r="C26" s="2"/>
      <c r="D26" s="2" t="s">
        <v>691</v>
      </c>
      <c r="E26" s="2"/>
      <c r="F26" s="80">
        <v>802440</v>
      </c>
      <c r="G26" s="80">
        <f>G27</f>
        <v>772839</v>
      </c>
      <c r="H26" s="152">
        <f t="shared" si="0"/>
        <v>0.9631112606550022</v>
      </c>
    </row>
    <row r="27" spans="1:8" ht="31.5">
      <c r="A27" s="27" t="s">
        <v>392</v>
      </c>
      <c r="B27" s="16"/>
      <c r="C27" s="2"/>
      <c r="D27" s="36"/>
      <c r="E27" s="36" t="s">
        <v>396</v>
      </c>
      <c r="F27" s="113">
        <v>802440</v>
      </c>
      <c r="G27" s="113">
        <v>772839</v>
      </c>
      <c r="H27" s="150">
        <f t="shared" si="0"/>
        <v>0.9631112606550022</v>
      </c>
    </row>
    <row r="28" spans="1:8" ht="31.5">
      <c r="A28" s="28" t="s">
        <v>692</v>
      </c>
      <c r="B28" s="16"/>
      <c r="C28" s="2"/>
      <c r="D28" s="2" t="s">
        <v>693</v>
      </c>
      <c r="E28" s="2"/>
      <c r="F28" s="80">
        <v>10721</v>
      </c>
      <c r="G28" s="80">
        <f>G29</f>
        <v>9792</v>
      </c>
      <c r="H28" s="152">
        <f t="shared" si="0"/>
        <v>0.9133476354817648</v>
      </c>
    </row>
    <row r="29" spans="1:8" ht="31.5">
      <c r="A29" s="27" t="s">
        <v>392</v>
      </c>
      <c r="B29" s="16"/>
      <c r="C29" s="2"/>
      <c r="D29" s="36"/>
      <c r="E29" s="36" t="s">
        <v>396</v>
      </c>
      <c r="F29" s="113">
        <v>10721</v>
      </c>
      <c r="G29" s="113">
        <v>9792</v>
      </c>
      <c r="H29" s="150">
        <f t="shared" si="0"/>
        <v>0.9133476354817648</v>
      </c>
    </row>
    <row r="30" spans="1:8" ht="15.75">
      <c r="A30" s="50" t="s">
        <v>694</v>
      </c>
      <c r="B30" s="16"/>
      <c r="C30" s="2"/>
      <c r="D30" s="2" t="s">
        <v>695</v>
      </c>
      <c r="E30" s="2"/>
      <c r="F30" s="80">
        <v>57634</v>
      </c>
      <c r="G30" s="80">
        <f>G31</f>
        <v>55855</v>
      </c>
      <c r="H30" s="152">
        <f t="shared" si="0"/>
        <v>0.969132803553458</v>
      </c>
    </row>
    <row r="31" spans="1:8" ht="31.5">
      <c r="A31" s="27" t="s">
        <v>392</v>
      </c>
      <c r="B31" s="16"/>
      <c r="C31" s="2"/>
      <c r="D31" s="36"/>
      <c r="E31" s="36" t="s">
        <v>396</v>
      </c>
      <c r="F31" s="113">
        <v>57634</v>
      </c>
      <c r="G31" s="113">
        <v>55855</v>
      </c>
      <c r="H31" s="150">
        <f t="shared" si="0"/>
        <v>0.969132803553458</v>
      </c>
    </row>
    <row r="32" spans="1:8" ht="15.75">
      <c r="A32" s="50" t="s">
        <v>696</v>
      </c>
      <c r="B32" s="16"/>
      <c r="C32" s="2"/>
      <c r="D32" s="2" t="s">
        <v>697</v>
      </c>
      <c r="E32" s="2"/>
      <c r="F32" s="80">
        <v>20381</v>
      </c>
      <c r="G32" s="80">
        <f>G33</f>
        <v>19506</v>
      </c>
      <c r="H32" s="152">
        <f t="shared" si="0"/>
        <v>0.9570678573180904</v>
      </c>
    </row>
    <row r="33" spans="1:8" ht="31.5">
      <c r="A33" s="27" t="s">
        <v>392</v>
      </c>
      <c r="B33" s="6"/>
      <c r="C33" s="36"/>
      <c r="D33" s="36"/>
      <c r="E33" s="36" t="s">
        <v>396</v>
      </c>
      <c r="F33" s="113">
        <v>20381</v>
      </c>
      <c r="G33" s="113">
        <v>19506</v>
      </c>
      <c r="H33" s="150">
        <f t="shared" si="0"/>
        <v>0.9570678573180904</v>
      </c>
    </row>
    <row r="34" spans="1:8" ht="15.75">
      <c r="A34" s="50" t="s">
        <v>698</v>
      </c>
      <c r="B34" s="16"/>
      <c r="C34" s="2"/>
      <c r="D34" s="2" t="s">
        <v>699</v>
      </c>
      <c r="E34" s="2"/>
      <c r="F34" s="80">
        <v>20015</v>
      </c>
      <c r="G34" s="80">
        <f>G35</f>
        <v>18841</v>
      </c>
      <c r="H34" s="152">
        <f t="shared" si="0"/>
        <v>0.9413439920059955</v>
      </c>
    </row>
    <row r="35" spans="1:8" ht="31.5">
      <c r="A35" s="27" t="s">
        <v>392</v>
      </c>
      <c r="B35" s="6"/>
      <c r="C35" s="36"/>
      <c r="D35" s="36"/>
      <c r="E35" s="36" t="s">
        <v>396</v>
      </c>
      <c r="F35" s="113">
        <v>20015</v>
      </c>
      <c r="G35" s="113">
        <v>18841</v>
      </c>
      <c r="H35" s="150">
        <f t="shared" si="0"/>
        <v>0.9413439920059955</v>
      </c>
    </row>
    <row r="36" spans="1:8" ht="15.75">
      <c r="A36" s="50" t="s">
        <v>700</v>
      </c>
      <c r="B36" s="16"/>
      <c r="C36" s="2"/>
      <c r="D36" s="2" t="s">
        <v>701</v>
      </c>
      <c r="E36" s="2"/>
      <c r="F36" s="80">
        <v>5802</v>
      </c>
      <c r="G36" s="80">
        <f>G37</f>
        <v>5573</v>
      </c>
      <c r="H36" s="152">
        <f t="shared" si="0"/>
        <v>0.9605308514305412</v>
      </c>
    </row>
    <row r="37" spans="1:8" ht="31.5">
      <c r="A37" s="27" t="s">
        <v>392</v>
      </c>
      <c r="B37" s="6"/>
      <c r="C37" s="36"/>
      <c r="D37" s="36"/>
      <c r="E37" s="36" t="s">
        <v>396</v>
      </c>
      <c r="F37" s="113">
        <v>5802</v>
      </c>
      <c r="G37" s="113">
        <v>5573</v>
      </c>
      <c r="H37" s="150">
        <f t="shared" si="0"/>
        <v>0.9605308514305412</v>
      </c>
    </row>
    <row r="38" spans="1:8" ht="31.5">
      <c r="A38" s="28" t="s">
        <v>128</v>
      </c>
      <c r="B38" s="16"/>
      <c r="C38" s="2"/>
      <c r="D38" s="2" t="s">
        <v>703</v>
      </c>
      <c r="E38" s="2"/>
      <c r="F38" s="80">
        <v>120889</v>
      </c>
      <c r="G38" s="80">
        <f>SUM(G39:G42)</f>
        <v>116082</v>
      </c>
      <c r="H38" s="152">
        <f t="shared" si="0"/>
        <v>0.9602362497828587</v>
      </c>
    </row>
    <row r="39" spans="1:8" ht="31.5">
      <c r="A39" s="27" t="s">
        <v>73</v>
      </c>
      <c r="B39" s="16"/>
      <c r="C39" s="2"/>
      <c r="D39" s="2"/>
      <c r="E39" s="36" t="s">
        <v>671</v>
      </c>
      <c r="F39" s="113">
        <v>73979</v>
      </c>
      <c r="G39" s="113">
        <v>71745</v>
      </c>
      <c r="H39" s="150">
        <f t="shared" si="0"/>
        <v>0.9698022411765501</v>
      </c>
    </row>
    <row r="40" spans="1:8" ht="18.75" customHeight="1">
      <c r="A40" s="27" t="s">
        <v>704</v>
      </c>
      <c r="B40" s="16"/>
      <c r="C40" s="2"/>
      <c r="D40" s="2"/>
      <c r="E40" s="36" t="s">
        <v>705</v>
      </c>
      <c r="F40" s="113">
        <v>8856</v>
      </c>
      <c r="G40" s="113">
        <v>8155</v>
      </c>
      <c r="H40" s="150">
        <f t="shared" si="0"/>
        <v>0.9208446251129178</v>
      </c>
    </row>
    <row r="41" spans="1:8" ht="31.5">
      <c r="A41" s="51" t="s">
        <v>706</v>
      </c>
      <c r="B41" s="16"/>
      <c r="C41" s="2"/>
      <c r="D41" s="2"/>
      <c r="E41" s="36" t="s">
        <v>707</v>
      </c>
      <c r="F41" s="113">
        <v>28070</v>
      </c>
      <c r="G41" s="113">
        <v>27795</v>
      </c>
      <c r="H41" s="150">
        <f t="shared" si="0"/>
        <v>0.9902030637691486</v>
      </c>
    </row>
    <row r="42" spans="1:8" ht="15.75">
      <c r="A42" s="27" t="s">
        <v>708</v>
      </c>
      <c r="B42" s="6"/>
      <c r="C42" s="36"/>
      <c r="D42" s="36"/>
      <c r="E42" s="36" t="s">
        <v>709</v>
      </c>
      <c r="F42" s="113">
        <v>9984</v>
      </c>
      <c r="G42" s="113">
        <v>8387</v>
      </c>
      <c r="H42" s="150">
        <f t="shared" si="0"/>
        <v>0.8400440705128205</v>
      </c>
    </row>
    <row r="43" spans="1:8" ht="15.75">
      <c r="A43" s="50" t="s">
        <v>710</v>
      </c>
      <c r="B43" s="16"/>
      <c r="C43" s="2"/>
      <c r="D43" s="2" t="s">
        <v>711</v>
      </c>
      <c r="E43" s="2"/>
      <c r="F43" s="80">
        <v>51341</v>
      </c>
      <c r="G43" s="80">
        <f>G44</f>
        <v>50204</v>
      </c>
      <c r="H43" s="152">
        <f t="shared" si="0"/>
        <v>0.9778539568765704</v>
      </c>
    </row>
    <row r="44" spans="1:8" ht="31.5">
      <c r="A44" s="27" t="s">
        <v>392</v>
      </c>
      <c r="B44" s="6"/>
      <c r="C44" s="36"/>
      <c r="D44" s="36"/>
      <c r="E44" s="36" t="s">
        <v>396</v>
      </c>
      <c r="F44" s="113">
        <v>51341</v>
      </c>
      <c r="G44" s="113">
        <v>50204</v>
      </c>
      <c r="H44" s="150">
        <f t="shared" si="0"/>
        <v>0.9778539568765704</v>
      </c>
    </row>
    <row r="45" spans="1:8" ht="15.75">
      <c r="A45" s="120" t="s">
        <v>93</v>
      </c>
      <c r="B45" s="52"/>
      <c r="C45" s="53"/>
      <c r="D45" s="2" t="s">
        <v>94</v>
      </c>
      <c r="E45" s="53"/>
      <c r="F45" s="80">
        <v>7500</v>
      </c>
      <c r="G45" s="80">
        <f>G46</f>
        <v>6883</v>
      </c>
      <c r="H45" s="152">
        <f t="shared" si="0"/>
        <v>0.9177333333333333</v>
      </c>
    </row>
    <row r="46" spans="1:8" ht="31.5">
      <c r="A46" s="119" t="s">
        <v>73</v>
      </c>
      <c r="B46" s="52"/>
      <c r="C46" s="53"/>
      <c r="D46" s="53"/>
      <c r="E46" s="36" t="s">
        <v>671</v>
      </c>
      <c r="F46" s="113">
        <v>7500</v>
      </c>
      <c r="G46" s="113">
        <v>6883</v>
      </c>
      <c r="H46" s="150">
        <f t="shared" si="0"/>
        <v>0.9177333333333333</v>
      </c>
    </row>
    <row r="47" spans="1:8" ht="22.5" customHeight="1">
      <c r="A47" s="18" t="s">
        <v>26</v>
      </c>
      <c r="B47" s="52"/>
      <c r="C47" s="53"/>
      <c r="D47" s="2" t="s">
        <v>28</v>
      </c>
      <c r="E47" s="36"/>
      <c r="F47" s="80">
        <v>14630</v>
      </c>
      <c r="G47" s="80">
        <f>G48</f>
        <v>0</v>
      </c>
      <c r="H47" s="152">
        <f t="shared" si="0"/>
        <v>0</v>
      </c>
    </row>
    <row r="48" spans="1:8" ht="126">
      <c r="A48" s="119" t="s">
        <v>512</v>
      </c>
      <c r="B48" s="52"/>
      <c r="C48" s="53"/>
      <c r="D48" s="53"/>
      <c r="E48" s="36" t="s">
        <v>513</v>
      </c>
      <c r="F48" s="113">
        <v>14630</v>
      </c>
      <c r="G48" s="113">
        <v>0</v>
      </c>
      <c r="H48" s="150">
        <f t="shared" si="0"/>
        <v>0</v>
      </c>
    </row>
    <row r="49" spans="1:8" ht="15.75">
      <c r="A49" s="50" t="s">
        <v>372</v>
      </c>
      <c r="B49" s="16"/>
      <c r="C49" s="2"/>
      <c r="D49" s="2" t="s">
        <v>375</v>
      </c>
      <c r="E49" s="2"/>
      <c r="F49" s="80">
        <v>204432</v>
      </c>
      <c r="G49" s="80">
        <f>G50+G52+G54+G56+G71</f>
        <v>188785</v>
      </c>
      <c r="H49" s="152">
        <f t="shared" si="0"/>
        <v>0.9234611019801205</v>
      </c>
    </row>
    <row r="50" spans="1:8" ht="63">
      <c r="A50" s="28" t="s">
        <v>638</v>
      </c>
      <c r="B50" s="16"/>
      <c r="C50" s="2"/>
      <c r="D50" s="2" t="s">
        <v>637</v>
      </c>
      <c r="E50" s="2"/>
      <c r="F50" s="80">
        <v>9096</v>
      </c>
      <c r="G50" s="80">
        <f>G51</f>
        <v>7619</v>
      </c>
      <c r="H50" s="152">
        <f t="shared" si="0"/>
        <v>0.8376209322779243</v>
      </c>
    </row>
    <row r="51" spans="1:8" ht="31.5">
      <c r="A51" s="27" t="s">
        <v>73</v>
      </c>
      <c r="B51" s="6"/>
      <c r="C51" s="36"/>
      <c r="D51" s="36"/>
      <c r="E51" s="36" t="s">
        <v>671</v>
      </c>
      <c r="F51" s="113">
        <v>9096</v>
      </c>
      <c r="G51" s="113">
        <v>7619</v>
      </c>
      <c r="H51" s="150">
        <f t="shared" si="0"/>
        <v>0.8376209322779243</v>
      </c>
    </row>
    <row r="52" spans="1:8" ht="63">
      <c r="A52" s="54" t="s">
        <v>617</v>
      </c>
      <c r="B52" s="2"/>
      <c r="C52" s="2"/>
      <c r="D52" s="2" t="s">
        <v>712</v>
      </c>
      <c r="E52" s="2"/>
      <c r="F52" s="80">
        <v>16093</v>
      </c>
      <c r="G52" s="80">
        <f>G53</f>
        <v>12160</v>
      </c>
      <c r="H52" s="152">
        <f t="shared" si="0"/>
        <v>0.755608028335301</v>
      </c>
    </row>
    <row r="53" spans="1:8" ht="31.5">
      <c r="A53" s="27" t="s">
        <v>73</v>
      </c>
      <c r="B53" s="6"/>
      <c r="C53" s="36"/>
      <c r="D53" s="36"/>
      <c r="E53" s="36" t="s">
        <v>671</v>
      </c>
      <c r="F53" s="113">
        <v>16093</v>
      </c>
      <c r="G53" s="113">
        <v>12160</v>
      </c>
      <c r="H53" s="150">
        <f t="shared" si="0"/>
        <v>0.755608028335301</v>
      </c>
    </row>
    <row r="54" spans="1:8" ht="22.5" customHeight="1">
      <c r="A54" s="54" t="s">
        <v>2</v>
      </c>
      <c r="B54" s="2"/>
      <c r="C54" s="2"/>
      <c r="D54" s="2" t="s">
        <v>100</v>
      </c>
      <c r="E54" s="2"/>
      <c r="F54" s="80">
        <v>12481</v>
      </c>
      <c r="G54" s="80">
        <f>G55</f>
        <v>12437</v>
      </c>
      <c r="H54" s="152">
        <f t="shared" si="0"/>
        <v>0.9964746414550116</v>
      </c>
    </row>
    <row r="55" spans="1:8" ht="31.5">
      <c r="A55" s="27" t="s">
        <v>73</v>
      </c>
      <c r="B55" s="6"/>
      <c r="C55" s="36"/>
      <c r="D55" s="36"/>
      <c r="E55" s="36" t="s">
        <v>671</v>
      </c>
      <c r="F55" s="113">
        <v>12481</v>
      </c>
      <c r="G55" s="113">
        <v>12437</v>
      </c>
      <c r="H55" s="150">
        <f t="shared" si="0"/>
        <v>0.9964746414550116</v>
      </c>
    </row>
    <row r="56" spans="1:8" ht="79.5" customHeight="1">
      <c r="A56" s="54" t="s">
        <v>115</v>
      </c>
      <c r="B56" s="2"/>
      <c r="C56" s="2"/>
      <c r="D56" s="2" t="s">
        <v>109</v>
      </c>
      <c r="E56" s="2"/>
      <c r="F56" s="80">
        <v>159559</v>
      </c>
      <c r="G56" s="80">
        <f>G57+G59+G61+G63+G65+G67+G69</f>
        <v>149367</v>
      </c>
      <c r="H56" s="152">
        <f aca="true" t="shared" si="1" ref="H56:H94">G56/F56</f>
        <v>0.9361239416140738</v>
      </c>
    </row>
    <row r="57" spans="1:8" ht="15.75">
      <c r="A57" s="54" t="s">
        <v>188</v>
      </c>
      <c r="B57" s="2"/>
      <c r="C57" s="2"/>
      <c r="D57" s="2" t="s">
        <v>116</v>
      </c>
      <c r="E57" s="2"/>
      <c r="F57" s="80">
        <v>25000</v>
      </c>
      <c r="G57" s="80">
        <f>G58</f>
        <v>24998</v>
      </c>
      <c r="H57" s="152">
        <f t="shared" si="1"/>
        <v>0.99992</v>
      </c>
    </row>
    <row r="58" spans="1:8" ht="31.5">
      <c r="A58" s="27" t="s">
        <v>73</v>
      </c>
      <c r="B58" s="6"/>
      <c r="C58" s="36"/>
      <c r="D58" s="36"/>
      <c r="E58" s="36" t="s">
        <v>671</v>
      </c>
      <c r="F58" s="113">
        <v>25000</v>
      </c>
      <c r="G58" s="113">
        <v>24998</v>
      </c>
      <c r="H58" s="150">
        <f t="shared" si="1"/>
        <v>0.99992</v>
      </c>
    </row>
    <row r="59" spans="1:8" ht="47.25">
      <c r="A59" s="54" t="s">
        <v>189</v>
      </c>
      <c r="B59" s="2"/>
      <c r="C59" s="2"/>
      <c r="D59" s="2" t="s">
        <v>111</v>
      </c>
      <c r="E59" s="2"/>
      <c r="F59" s="80">
        <v>12589</v>
      </c>
      <c r="G59" s="80">
        <f>G60</f>
        <v>12334</v>
      </c>
      <c r="H59" s="152">
        <f t="shared" si="1"/>
        <v>0.9797442211454445</v>
      </c>
    </row>
    <row r="60" spans="1:8" ht="31.5">
      <c r="A60" s="27" t="s">
        <v>73</v>
      </c>
      <c r="B60" s="6"/>
      <c r="C60" s="36"/>
      <c r="D60" s="36"/>
      <c r="E60" s="36" t="s">
        <v>671</v>
      </c>
      <c r="F60" s="113">
        <v>12589</v>
      </c>
      <c r="G60" s="113">
        <v>12334</v>
      </c>
      <c r="H60" s="150">
        <f t="shared" si="1"/>
        <v>0.9797442211454445</v>
      </c>
    </row>
    <row r="61" spans="1:8" ht="15.75">
      <c r="A61" s="54" t="s">
        <v>190</v>
      </c>
      <c r="B61" s="2"/>
      <c r="C61" s="2"/>
      <c r="D61" s="2" t="s">
        <v>112</v>
      </c>
      <c r="E61" s="2"/>
      <c r="F61" s="80">
        <v>19603</v>
      </c>
      <c r="G61" s="80">
        <f>G62</f>
        <v>19597</v>
      </c>
      <c r="H61" s="152">
        <f t="shared" si="1"/>
        <v>0.9996939243993266</v>
      </c>
    </row>
    <row r="62" spans="1:8" ht="31.5">
      <c r="A62" s="27" t="s">
        <v>73</v>
      </c>
      <c r="B62" s="6"/>
      <c r="C62" s="36"/>
      <c r="D62" s="36"/>
      <c r="E62" s="36" t="s">
        <v>671</v>
      </c>
      <c r="F62" s="113">
        <v>19603</v>
      </c>
      <c r="G62" s="113">
        <v>19597</v>
      </c>
      <c r="H62" s="150">
        <f t="shared" si="1"/>
        <v>0.9996939243993266</v>
      </c>
    </row>
    <row r="63" spans="1:8" ht="63">
      <c r="A63" s="54" t="s">
        <v>80</v>
      </c>
      <c r="B63" s="2"/>
      <c r="C63" s="2"/>
      <c r="D63" s="2" t="s">
        <v>117</v>
      </c>
      <c r="E63" s="2"/>
      <c r="F63" s="80">
        <v>46283</v>
      </c>
      <c r="G63" s="80">
        <f>G64</f>
        <v>42415</v>
      </c>
      <c r="H63" s="152">
        <f t="shared" si="1"/>
        <v>0.9164271978912344</v>
      </c>
    </row>
    <row r="64" spans="1:8" ht="31.5">
      <c r="A64" s="27" t="s">
        <v>73</v>
      </c>
      <c r="B64" s="6"/>
      <c r="C64" s="36"/>
      <c r="D64" s="36"/>
      <c r="E64" s="36" t="s">
        <v>671</v>
      </c>
      <c r="F64" s="113">
        <v>46283</v>
      </c>
      <c r="G64" s="113">
        <v>42415</v>
      </c>
      <c r="H64" s="150">
        <f t="shared" si="1"/>
        <v>0.9164271978912344</v>
      </c>
    </row>
    <row r="65" spans="1:8" s="64" customFormat="1" ht="47.25">
      <c r="A65" s="54" t="s">
        <v>150</v>
      </c>
      <c r="B65" s="2"/>
      <c r="C65" s="2"/>
      <c r="D65" s="2" t="s">
        <v>238</v>
      </c>
      <c r="E65" s="2"/>
      <c r="F65" s="80">
        <v>4900</v>
      </c>
      <c r="G65" s="80">
        <f>G66</f>
        <v>3851</v>
      </c>
      <c r="H65" s="152">
        <f t="shared" si="1"/>
        <v>0.7859183673469388</v>
      </c>
    </row>
    <row r="66" spans="1:8" ht="31.5">
      <c r="A66" s="27" t="s">
        <v>73</v>
      </c>
      <c r="B66" s="6"/>
      <c r="C66" s="36"/>
      <c r="D66" s="36"/>
      <c r="E66" s="36" t="s">
        <v>671</v>
      </c>
      <c r="F66" s="113">
        <v>4900</v>
      </c>
      <c r="G66" s="113">
        <v>3851</v>
      </c>
      <c r="H66" s="150">
        <f t="shared" si="1"/>
        <v>0.7859183673469388</v>
      </c>
    </row>
    <row r="67" spans="1:8" s="64" customFormat="1" ht="47.25">
      <c r="A67" s="54" t="s">
        <v>149</v>
      </c>
      <c r="B67" s="2"/>
      <c r="C67" s="2"/>
      <c r="D67" s="2" t="s">
        <v>239</v>
      </c>
      <c r="E67" s="2"/>
      <c r="F67" s="80">
        <v>11354</v>
      </c>
      <c r="G67" s="80">
        <f>G68</f>
        <v>11207</v>
      </c>
      <c r="H67" s="152">
        <f t="shared" si="1"/>
        <v>0.9870530209617756</v>
      </c>
    </row>
    <row r="68" spans="1:8" ht="31.5">
      <c r="A68" s="27" t="s">
        <v>73</v>
      </c>
      <c r="B68" s="6"/>
      <c r="C68" s="36"/>
      <c r="D68" s="36"/>
      <c r="E68" s="36" t="s">
        <v>671</v>
      </c>
      <c r="F68" s="113">
        <v>11354</v>
      </c>
      <c r="G68" s="113">
        <v>11207</v>
      </c>
      <c r="H68" s="150">
        <f t="shared" si="1"/>
        <v>0.9870530209617756</v>
      </c>
    </row>
    <row r="69" spans="1:8" s="64" customFormat="1" ht="31.5">
      <c r="A69" s="54" t="s">
        <v>121</v>
      </c>
      <c r="B69" s="2"/>
      <c r="C69" s="2"/>
      <c r="D69" s="2" t="s">
        <v>240</v>
      </c>
      <c r="E69" s="2"/>
      <c r="F69" s="80">
        <v>39830</v>
      </c>
      <c r="G69" s="80">
        <f>G70</f>
        <v>34965</v>
      </c>
      <c r="H69" s="152">
        <f t="shared" si="1"/>
        <v>0.8778558875219684</v>
      </c>
    </row>
    <row r="70" spans="1:8" ht="31.5">
      <c r="A70" s="27" t="s">
        <v>73</v>
      </c>
      <c r="B70" s="6"/>
      <c r="C70" s="36"/>
      <c r="D70" s="36"/>
      <c r="E70" s="36" t="s">
        <v>671</v>
      </c>
      <c r="F70" s="113">
        <v>39830</v>
      </c>
      <c r="G70" s="113">
        <v>34965</v>
      </c>
      <c r="H70" s="150">
        <f t="shared" si="1"/>
        <v>0.8778558875219684</v>
      </c>
    </row>
    <row r="71" spans="1:8" ht="63">
      <c r="A71" s="28" t="s">
        <v>618</v>
      </c>
      <c r="B71" s="16"/>
      <c r="C71" s="2"/>
      <c r="D71" s="2" t="s">
        <v>193</v>
      </c>
      <c r="E71" s="2"/>
      <c r="F71" s="80">
        <v>7203</v>
      </c>
      <c r="G71" s="80">
        <f>G72</f>
        <v>7202</v>
      </c>
      <c r="H71" s="152">
        <f t="shared" si="1"/>
        <v>0.9998611689573789</v>
      </c>
    </row>
    <row r="72" spans="1:8" ht="31.5">
      <c r="A72" s="27" t="s">
        <v>73</v>
      </c>
      <c r="B72" s="6"/>
      <c r="C72" s="36"/>
      <c r="D72" s="36"/>
      <c r="E72" s="36" t="s">
        <v>671</v>
      </c>
      <c r="F72" s="113">
        <v>7203</v>
      </c>
      <c r="G72" s="113">
        <v>7202</v>
      </c>
      <c r="H72" s="150">
        <f t="shared" si="1"/>
        <v>0.9998611689573789</v>
      </c>
    </row>
    <row r="73" spans="1:8" ht="31.5">
      <c r="A73" s="28" t="s">
        <v>715</v>
      </c>
      <c r="B73" s="16"/>
      <c r="C73" s="2"/>
      <c r="D73" s="2" t="s">
        <v>716</v>
      </c>
      <c r="E73" s="2"/>
      <c r="F73" s="80">
        <v>1990611</v>
      </c>
      <c r="G73" s="80">
        <f>G74</f>
        <v>1990611</v>
      </c>
      <c r="H73" s="152">
        <f t="shared" si="1"/>
        <v>1</v>
      </c>
    </row>
    <row r="74" spans="1:8" ht="31.5">
      <c r="A74" s="27" t="s">
        <v>550</v>
      </c>
      <c r="B74" s="6"/>
      <c r="C74" s="36"/>
      <c r="D74" s="36"/>
      <c r="E74" s="36" t="s">
        <v>551</v>
      </c>
      <c r="F74" s="113">
        <v>1990611</v>
      </c>
      <c r="G74" s="113">
        <v>1990611</v>
      </c>
      <c r="H74" s="150">
        <f t="shared" si="1"/>
        <v>1</v>
      </c>
    </row>
    <row r="75" spans="1:8" s="25" customFormat="1" ht="31.5">
      <c r="A75" s="23" t="s">
        <v>474</v>
      </c>
      <c r="B75" s="15"/>
      <c r="C75" s="15" t="s">
        <v>421</v>
      </c>
      <c r="D75" s="15"/>
      <c r="E75" s="15"/>
      <c r="F75" s="118">
        <v>25802</v>
      </c>
      <c r="G75" s="118">
        <f>G76+G78</f>
        <v>25030</v>
      </c>
      <c r="H75" s="148">
        <f t="shared" si="1"/>
        <v>0.9700798387721882</v>
      </c>
    </row>
    <row r="76" spans="1:8" s="4" customFormat="1" ht="31.5">
      <c r="A76" s="22" t="s">
        <v>477</v>
      </c>
      <c r="B76" s="16"/>
      <c r="C76" s="16"/>
      <c r="D76" s="16" t="s">
        <v>478</v>
      </c>
      <c r="E76" s="16"/>
      <c r="F76" s="80">
        <v>25372</v>
      </c>
      <c r="G76" s="80">
        <f>G77</f>
        <v>24600</v>
      </c>
      <c r="H76" s="149">
        <f t="shared" si="1"/>
        <v>0.9695727573703296</v>
      </c>
    </row>
    <row r="77" spans="1:8" ht="15.75">
      <c r="A77" s="5" t="s">
        <v>479</v>
      </c>
      <c r="B77" s="6"/>
      <c r="C77" s="6"/>
      <c r="D77" s="6"/>
      <c r="E77" s="6" t="s">
        <v>480</v>
      </c>
      <c r="F77" s="113">
        <v>25372</v>
      </c>
      <c r="G77" s="113">
        <v>24600</v>
      </c>
      <c r="H77" s="150">
        <f t="shared" si="1"/>
        <v>0.9695727573703296</v>
      </c>
    </row>
    <row r="78" spans="1:8" s="4" customFormat="1" ht="31.5">
      <c r="A78" s="22" t="s">
        <v>702</v>
      </c>
      <c r="B78" s="16"/>
      <c r="C78" s="16"/>
      <c r="D78" s="16" t="s">
        <v>703</v>
      </c>
      <c r="E78" s="16"/>
      <c r="F78" s="131">
        <v>430</v>
      </c>
      <c r="G78" s="3">
        <f>G79</f>
        <v>430</v>
      </c>
      <c r="H78" s="149">
        <f t="shared" si="1"/>
        <v>1</v>
      </c>
    </row>
    <row r="79" spans="1:8" ht="31.5">
      <c r="A79" s="5" t="s">
        <v>670</v>
      </c>
      <c r="B79" s="6"/>
      <c r="C79" s="6"/>
      <c r="D79" s="6"/>
      <c r="E79" s="6" t="s">
        <v>671</v>
      </c>
      <c r="F79" s="113">
        <v>430</v>
      </c>
      <c r="G79" s="73">
        <v>430</v>
      </c>
      <c r="H79" s="150">
        <f t="shared" si="1"/>
        <v>1</v>
      </c>
    </row>
    <row r="80" spans="1:8" ht="15.75">
      <c r="A80" s="49" t="s">
        <v>728</v>
      </c>
      <c r="B80" s="15"/>
      <c r="C80" s="15" t="s">
        <v>717</v>
      </c>
      <c r="D80" s="2"/>
      <c r="E80" s="6"/>
      <c r="F80" s="79">
        <v>6308</v>
      </c>
      <c r="G80" s="79">
        <f>G83+G81</f>
        <v>6223</v>
      </c>
      <c r="H80" s="151">
        <f t="shared" si="1"/>
        <v>0.9865250475586557</v>
      </c>
    </row>
    <row r="81" spans="1:8" ht="15.75">
      <c r="A81" s="29" t="s">
        <v>721</v>
      </c>
      <c r="B81" s="15"/>
      <c r="C81" s="15"/>
      <c r="D81" s="2" t="s">
        <v>722</v>
      </c>
      <c r="E81" s="6"/>
      <c r="F81" s="80">
        <v>3371</v>
      </c>
      <c r="G81" s="80">
        <f>G82</f>
        <v>3371</v>
      </c>
      <c r="H81" s="152">
        <f t="shared" si="1"/>
        <v>1</v>
      </c>
    </row>
    <row r="82" spans="1:8" ht="15.75">
      <c r="A82" s="55" t="s">
        <v>32</v>
      </c>
      <c r="B82" s="15"/>
      <c r="C82" s="15"/>
      <c r="D82" s="2"/>
      <c r="E82" s="6" t="s">
        <v>33</v>
      </c>
      <c r="F82" s="113">
        <v>3371</v>
      </c>
      <c r="G82" s="113">
        <v>3371</v>
      </c>
      <c r="H82" s="150">
        <f t="shared" si="1"/>
        <v>1</v>
      </c>
    </row>
    <row r="83" spans="1:8" ht="15.75">
      <c r="A83" s="29" t="s">
        <v>372</v>
      </c>
      <c r="B83" s="15"/>
      <c r="C83" s="15"/>
      <c r="D83" s="2" t="s">
        <v>375</v>
      </c>
      <c r="E83" s="6"/>
      <c r="F83" s="131">
        <v>2937</v>
      </c>
      <c r="G83" s="131">
        <f>G84+G89</f>
        <v>2852</v>
      </c>
      <c r="H83" s="152">
        <f t="shared" si="1"/>
        <v>0.9710589036431733</v>
      </c>
    </row>
    <row r="84" spans="1:8" ht="31.5">
      <c r="A84" s="56" t="s">
        <v>253</v>
      </c>
      <c r="B84" s="15"/>
      <c r="C84" s="15"/>
      <c r="D84" s="2" t="s">
        <v>118</v>
      </c>
      <c r="E84" s="6"/>
      <c r="F84" s="80">
        <v>2177</v>
      </c>
      <c r="G84" s="80">
        <f>G85+G87</f>
        <v>2177</v>
      </c>
      <c r="H84" s="152">
        <f t="shared" si="1"/>
        <v>1</v>
      </c>
    </row>
    <row r="85" spans="1:8" ht="15.75">
      <c r="A85" s="56" t="s">
        <v>241</v>
      </c>
      <c r="B85" s="15"/>
      <c r="C85" s="15"/>
      <c r="D85" s="2" t="s">
        <v>242</v>
      </c>
      <c r="E85" s="6"/>
      <c r="F85" s="80">
        <v>153</v>
      </c>
      <c r="G85" s="80">
        <f>G86</f>
        <v>153</v>
      </c>
      <c r="H85" s="152">
        <f t="shared" si="1"/>
        <v>1</v>
      </c>
    </row>
    <row r="86" spans="1:8" ht="15.75">
      <c r="A86" s="55" t="s">
        <v>726</v>
      </c>
      <c r="B86" s="15"/>
      <c r="C86" s="15"/>
      <c r="D86" s="2"/>
      <c r="E86" s="6" t="s">
        <v>727</v>
      </c>
      <c r="F86" s="113">
        <v>153</v>
      </c>
      <c r="G86" s="113">
        <v>153</v>
      </c>
      <c r="H86" s="150">
        <f t="shared" si="1"/>
        <v>1</v>
      </c>
    </row>
    <row r="87" spans="1:8" ht="15.75">
      <c r="A87" s="56" t="s">
        <v>619</v>
      </c>
      <c r="B87" s="15"/>
      <c r="C87" s="15"/>
      <c r="D87" s="2" t="s">
        <v>243</v>
      </c>
      <c r="E87" s="6"/>
      <c r="F87" s="80">
        <v>2024</v>
      </c>
      <c r="G87" s="80">
        <f>G88</f>
        <v>2024</v>
      </c>
      <c r="H87" s="152">
        <f t="shared" si="1"/>
        <v>1</v>
      </c>
    </row>
    <row r="88" spans="1:8" ht="15.75">
      <c r="A88" s="55" t="s">
        <v>726</v>
      </c>
      <c r="B88" s="15"/>
      <c r="C88" s="15"/>
      <c r="D88" s="2"/>
      <c r="E88" s="6" t="s">
        <v>727</v>
      </c>
      <c r="F88" s="113">
        <v>2024</v>
      </c>
      <c r="G88" s="113">
        <v>2024</v>
      </c>
      <c r="H88" s="150">
        <f t="shared" si="1"/>
        <v>1</v>
      </c>
    </row>
    <row r="89" spans="1:8" ht="36" customHeight="1">
      <c r="A89" s="29" t="s">
        <v>92</v>
      </c>
      <c r="B89" s="36"/>
      <c r="C89" s="36"/>
      <c r="D89" s="2" t="s">
        <v>208</v>
      </c>
      <c r="E89" s="36"/>
      <c r="F89" s="80">
        <v>760</v>
      </c>
      <c r="G89" s="39">
        <f>G90</f>
        <v>675</v>
      </c>
      <c r="H89" s="152">
        <f t="shared" si="1"/>
        <v>0.8881578947368421</v>
      </c>
    </row>
    <row r="90" spans="1:8" ht="15.75">
      <c r="A90" s="55" t="s">
        <v>726</v>
      </c>
      <c r="B90" s="36"/>
      <c r="C90" s="36"/>
      <c r="D90" s="36"/>
      <c r="E90" s="36" t="s">
        <v>727</v>
      </c>
      <c r="F90" s="81">
        <v>760</v>
      </c>
      <c r="G90" s="73">
        <v>675</v>
      </c>
      <c r="H90" s="150">
        <f t="shared" si="1"/>
        <v>0.8881578947368421</v>
      </c>
    </row>
    <row r="91" spans="1:8" s="25" customFormat="1" ht="31.5">
      <c r="A91" s="49" t="s">
        <v>730</v>
      </c>
      <c r="B91" s="14"/>
      <c r="C91" s="14" t="s">
        <v>718</v>
      </c>
      <c r="D91" s="14"/>
      <c r="E91" s="14"/>
      <c r="F91" s="118">
        <v>50</v>
      </c>
      <c r="G91" s="11">
        <f>G93</f>
        <v>50</v>
      </c>
      <c r="H91" s="148">
        <f t="shared" si="1"/>
        <v>1</v>
      </c>
    </row>
    <row r="92" spans="1:8" s="4" customFormat="1" ht="15.75">
      <c r="A92" s="29" t="s">
        <v>372</v>
      </c>
      <c r="B92" s="57"/>
      <c r="C92" s="57"/>
      <c r="D92" s="2" t="s">
        <v>375</v>
      </c>
      <c r="E92" s="2"/>
      <c r="F92" s="131">
        <v>50</v>
      </c>
      <c r="G92" s="3">
        <f>G93</f>
        <v>50</v>
      </c>
      <c r="H92" s="149">
        <f t="shared" si="1"/>
        <v>1</v>
      </c>
    </row>
    <row r="93" spans="1:8" s="64" customFormat="1" ht="47.25">
      <c r="A93" s="29" t="s">
        <v>0</v>
      </c>
      <c r="B93" s="57"/>
      <c r="C93" s="57"/>
      <c r="D93" s="2" t="s">
        <v>119</v>
      </c>
      <c r="E93" s="2"/>
      <c r="F93" s="80">
        <v>50</v>
      </c>
      <c r="G93" s="39">
        <f>G94</f>
        <v>50</v>
      </c>
      <c r="H93" s="152">
        <f t="shared" si="1"/>
        <v>1</v>
      </c>
    </row>
    <row r="94" spans="1:8" ht="31.5">
      <c r="A94" s="55" t="s">
        <v>732</v>
      </c>
      <c r="B94" s="15"/>
      <c r="C94" s="15"/>
      <c r="D94" s="2"/>
      <c r="E94" s="6" t="s">
        <v>733</v>
      </c>
      <c r="F94" s="113">
        <v>50</v>
      </c>
      <c r="G94" s="73">
        <v>50</v>
      </c>
      <c r="H94" s="150">
        <f t="shared" si="1"/>
        <v>1</v>
      </c>
    </row>
    <row r="95" spans="1:8" s="46" customFormat="1" ht="31.5">
      <c r="A95" s="31" t="s">
        <v>69</v>
      </c>
      <c r="B95" s="24" t="s">
        <v>290</v>
      </c>
      <c r="C95" s="24"/>
      <c r="D95" s="24"/>
      <c r="E95" s="24"/>
      <c r="F95" s="90">
        <v>484807</v>
      </c>
      <c r="G95" s="90">
        <f>G96+G101+G105+G116+G134+G139+G156</f>
        <v>452610</v>
      </c>
      <c r="H95" s="147">
        <f aca="true" t="shared" si="2" ref="H95:H137">G95/F95</f>
        <v>0.9335880051236884</v>
      </c>
    </row>
    <row r="96" spans="1:8" ht="15.75">
      <c r="A96" s="17" t="s">
        <v>595</v>
      </c>
      <c r="B96" s="9"/>
      <c r="C96" s="10" t="s">
        <v>596</v>
      </c>
      <c r="D96" s="9"/>
      <c r="E96" s="9"/>
      <c r="F96" s="79">
        <f>F99+F97</f>
        <v>39301</v>
      </c>
      <c r="G96" s="79">
        <f>G99+G97</f>
        <v>38069</v>
      </c>
      <c r="H96" s="151">
        <f t="shared" si="2"/>
        <v>0.9686521971451109</v>
      </c>
    </row>
    <row r="97" spans="1:8" ht="15.75">
      <c r="A97" s="22" t="s">
        <v>352</v>
      </c>
      <c r="B97" s="16"/>
      <c r="C97" s="6"/>
      <c r="D97" s="6" t="s">
        <v>363</v>
      </c>
      <c r="E97" s="6"/>
      <c r="F97" s="131"/>
      <c r="G97" s="131">
        <f>G98</f>
        <v>42</v>
      </c>
      <c r="H97" s="149"/>
    </row>
    <row r="98" spans="1:8" ht="31.5">
      <c r="A98" s="5" t="s">
        <v>145</v>
      </c>
      <c r="B98" s="6"/>
      <c r="C98" s="6"/>
      <c r="D98" s="6"/>
      <c r="E98" s="6" t="s">
        <v>364</v>
      </c>
      <c r="F98" s="113"/>
      <c r="G98" s="113">
        <v>42</v>
      </c>
      <c r="H98" s="150"/>
    </row>
    <row r="99" spans="1:8" ht="15.75">
      <c r="A99" s="18" t="s">
        <v>597</v>
      </c>
      <c r="B99" s="12"/>
      <c r="C99" s="12"/>
      <c r="D99" s="12" t="s">
        <v>598</v>
      </c>
      <c r="E99" s="12"/>
      <c r="F99" s="80">
        <v>39301</v>
      </c>
      <c r="G99" s="80">
        <f>G100</f>
        <v>38027</v>
      </c>
      <c r="H99" s="152">
        <f t="shared" si="2"/>
        <v>0.9675835220477851</v>
      </c>
    </row>
    <row r="100" spans="1:8" ht="31.5">
      <c r="A100" s="19" t="s">
        <v>392</v>
      </c>
      <c r="B100" s="13"/>
      <c r="C100" s="13"/>
      <c r="D100" s="13"/>
      <c r="E100" s="13">
        <v>327</v>
      </c>
      <c r="F100" s="113">
        <v>39301</v>
      </c>
      <c r="G100" s="113">
        <f>38026+1</f>
        <v>38027</v>
      </c>
      <c r="H100" s="150">
        <f t="shared" si="2"/>
        <v>0.9675835220477851</v>
      </c>
    </row>
    <row r="101" spans="1:8" ht="15.75">
      <c r="A101" s="8" t="s">
        <v>624</v>
      </c>
      <c r="B101" s="58"/>
      <c r="C101" s="58" t="s">
        <v>625</v>
      </c>
      <c r="D101" s="58"/>
      <c r="E101" s="58"/>
      <c r="F101" s="79">
        <v>220</v>
      </c>
      <c r="G101" s="79">
        <f>G102</f>
        <v>216</v>
      </c>
      <c r="H101" s="151">
        <f t="shared" si="2"/>
        <v>0.9818181818181818</v>
      </c>
    </row>
    <row r="102" spans="1:8" ht="15.75">
      <c r="A102" s="61" t="s">
        <v>372</v>
      </c>
      <c r="B102" s="62"/>
      <c r="C102" s="62"/>
      <c r="D102" s="60" t="s">
        <v>375</v>
      </c>
      <c r="E102" s="62"/>
      <c r="F102" s="80">
        <v>220</v>
      </c>
      <c r="G102" s="80">
        <f>G103</f>
        <v>216</v>
      </c>
      <c r="H102" s="152">
        <f t="shared" si="2"/>
        <v>0.9818181818181818</v>
      </c>
    </row>
    <row r="103" spans="1:8" ht="30" customHeight="1">
      <c r="A103" s="87" t="s">
        <v>49</v>
      </c>
      <c r="B103" s="60"/>
      <c r="C103" s="60"/>
      <c r="D103" s="60" t="s">
        <v>461</v>
      </c>
      <c r="E103" s="60"/>
      <c r="F103" s="80">
        <v>220</v>
      </c>
      <c r="G103" s="80">
        <f>G104</f>
        <v>216</v>
      </c>
      <c r="H103" s="152">
        <f t="shared" si="2"/>
        <v>0.9818181818181818</v>
      </c>
    </row>
    <row r="104" spans="1:8" ht="15.75">
      <c r="A104" s="61" t="s">
        <v>628</v>
      </c>
      <c r="B104" s="62"/>
      <c r="C104" s="62"/>
      <c r="D104" s="62"/>
      <c r="E104" s="62" t="s">
        <v>629</v>
      </c>
      <c r="F104" s="113">
        <v>220</v>
      </c>
      <c r="G104" s="113">
        <v>216</v>
      </c>
      <c r="H104" s="150">
        <f t="shared" si="2"/>
        <v>0.9818181818181818</v>
      </c>
    </row>
    <row r="105" spans="1:8" ht="15.75">
      <c r="A105" s="17" t="s">
        <v>488</v>
      </c>
      <c r="B105" s="9"/>
      <c r="C105" s="10" t="s">
        <v>489</v>
      </c>
      <c r="D105" s="9"/>
      <c r="E105" s="9"/>
      <c r="F105" s="79">
        <v>5598</v>
      </c>
      <c r="G105" s="79">
        <f>G106+G108+G110</f>
        <v>5370</v>
      </c>
      <c r="H105" s="151">
        <f t="shared" si="2"/>
        <v>0.9592711682743837</v>
      </c>
    </row>
    <row r="106" spans="1:8" ht="31.5">
      <c r="A106" s="18" t="s">
        <v>645</v>
      </c>
      <c r="B106" s="12"/>
      <c r="C106" s="12"/>
      <c r="D106" s="12" t="s">
        <v>630</v>
      </c>
      <c r="E106" s="12"/>
      <c r="F106" s="80">
        <v>3371</v>
      </c>
      <c r="G106" s="80">
        <f>G107</f>
        <v>3293</v>
      </c>
      <c r="H106" s="152">
        <f t="shared" si="2"/>
        <v>0.9768614654405221</v>
      </c>
    </row>
    <row r="107" spans="1:8" ht="31.5">
      <c r="A107" s="19" t="s">
        <v>392</v>
      </c>
      <c r="B107" s="13"/>
      <c r="C107" s="13"/>
      <c r="D107" s="13"/>
      <c r="E107" s="13">
        <v>327</v>
      </c>
      <c r="F107" s="113">
        <v>3371</v>
      </c>
      <c r="G107" s="113">
        <v>3293</v>
      </c>
      <c r="H107" s="150">
        <f t="shared" si="2"/>
        <v>0.9768614654405221</v>
      </c>
    </row>
    <row r="108" spans="1:8" ht="15.75">
      <c r="A108" s="18" t="s">
        <v>646</v>
      </c>
      <c r="B108" s="12"/>
      <c r="C108" s="12"/>
      <c r="D108" s="12" t="s">
        <v>634</v>
      </c>
      <c r="E108" s="12"/>
      <c r="F108" s="80">
        <v>50</v>
      </c>
      <c r="G108" s="80">
        <f>G109</f>
        <v>49</v>
      </c>
      <c r="H108" s="152">
        <f t="shared" si="2"/>
        <v>0.98</v>
      </c>
    </row>
    <row r="109" spans="1:8" ht="15.75">
      <c r="A109" s="19" t="s">
        <v>632</v>
      </c>
      <c r="B109" s="13"/>
      <c r="C109" s="13"/>
      <c r="D109" s="13"/>
      <c r="E109" s="13">
        <v>285</v>
      </c>
      <c r="F109" s="113">
        <v>50</v>
      </c>
      <c r="G109" s="113">
        <v>49</v>
      </c>
      <c r="H109" s="150">
        <f t="shared" si="2"/>
        <v>0.98</v>
      </c>
    </row>
    <row r="110" spans="1:8" ht="15.75">
      <c r="A110" s="26" t="s">
        <v>372</v>
      </c>
      <c r="B110" s="60"/>
      <c r="C110" s="60"/>
      <c r="D110" s="60" t="s">
        <v>375</v>
      </c>
      <c r="E110" s="60"/>
      <c r="F110" s="80">
        <v>2177</v>
      </c>
      <c r="G110" s="80">
        <f>G111+G113</f>
        <v>2028</v>
      </c>
      <c r="H110" s="152">
        <f t="shared" si="2"/>
        <v>0.9315571887919155</v>
      </c>
    </row>
    <row r="111" spans="1:8" ht="31.5">
      <c r="A111" s="18" t="s">
        <v>244</v>
      </c>
      <c r="B111" s="13"/>
      <c r="C111" s="13"/>
      <c r="D111" s="63" t="s">
        <v>99</v>
      </c>
      <c r="E111" s="13"/>
      <c r="F111" s="80">
        <v>315</v>
      </c>
      <c r="G111" s="80">
        <f>G112</f>
        <v>264</v>
      </c>
      <c r="H111" s="152">
        <f t="shared" si="2"/>
        <v>0.8380952380952381</v>
      </c>
    </row>
    <row r="112" spans="1:8" ht="15.75">
      <c r="A112" s="20" t="s">
        <v>632</v>
      </c>
      <c r="B112" s="13"/>
      <c r="C112" s="13"/>
      <c r="D112" s="13"/>
      <c r="E112" s="13">
        <v>285</v>
      </c>
      <c r="F112" s="113">
        <v>315</v>
      </c>
      <c r="G112" s="113">
        <v>264</v>
      </c>
      <c r="H112" s="150">
        <f t="shared" si="2"/>
        <v>0.8380952380952381</v>
      </c>
    </row>
    <row r="113" spans="1:8" ht="31.5">
      <c r="A113" s="29" t="s">
        <v>245</v>
      </c>
      <c r="B113" s="16"/>
      <c r="C113" s="16"/>
      <c r="D113" s="16" t="s">
        <v>118</v>
      </c>
      <c r="E113" s="62"/>
      <c r="F113" s="80">
        <v>1862</v>
      </c>
      <c r="G113" s="80">
        <f>G114</f>
        <v>1764</v>
      </c>
      <c r="H113" s="152">
        <f t="shared" si="2"/>
        <v>0.9473684210526315</v>
      </c>
    </row>
    <row r="114" spans="1:8" ht="15.75">
      <c r="A114" s="29" t="s">
        <v>191</v>
      </c>
      <c r="B114" s="16"/>
      <c r="C114" s="16"/>
      <c r="D114" s="16" t="s">
        <v>246</v>
      </c>
      <c r="E114" s="60"/>
      <c r="F114" s="80">
        <v>1862</v>
      </c>
      <c r="G114" s="80">
        <f>G115</f>
        <v>1764</v>
      </c>
      <c r="H114" s="152">
        <f t="shared" si="2"/>
        <v>0.9473684210526315</v>
      </c>
    </row>
    <row r="115" spans="1:8" ht="15.75">
      <c r="A115" s="20" t="s">
        <v>632</v>
      </c>
      <c r="B115" s="62"/>
      <c r="C115" s="62"/>
      <c r="D115" s="62"/>
      <c r="E115" s="62" t="s">
        <v>633</v>
      </c>
      <c r="F115" s="113">
        <v>1862</v>
      </c>
      <c r="G115" s="113">
        <v>1764</v>
      </c>
      <c r="H115" s="150">
        <f t="shared" si="2"/>
        <v>0.9473684210526315</v>
      </c>
    </row>
    <row r="116" spans="1:8" ht="15.75">
      <c r="A116" s="17" t="s">
        <v>647</v>
      </c>
      <c r="B116" s="9"/>
      <c r="C116" s="10" t="s">
        <v>648</v>
      </c>
      <c r="D116" s="9"/>
      <c r="E116" s="9"/>
      <c r="F116" s="79">
        <f>F119++F121+F123+F125+F127+F129+F117</f>
        <v>409600</v>
      </c>
      <c r="G116" s="79">
        <f>G119++G121+G123+G125+G127+G129+G117</f>
        <v>380122</v>
      </c>
      <c r="H116" s="151">
        <f t="shared" si="2"/>
        <v>0.9280322265625</v>
      </c>
    </row>
    <row r="117" spans="1:8" ht="15.75">
      <c r="A117" s="22" t="s">
        <v>352</v>
      </c>
      <c r="B117" s="16"/>
      <c r="C117" s="6"/>
      <c r="D117" s="6" t="s">
        <v>363</v>
      </c>
      <c r="E117" s="6"/>
      <c r="F117" s="131"/>
      <c r="G117" s="131">
        <f>G118</f>
        <v>2441</v>
      </c>
      <c r="H117" s="149"/>
    </row>
    <row r="118" spans="1:8" ht="31.5">
      <c r="A118" s="5" t="s">
        <v>145</v>
      </c>
      <c r="B118" s="6"/>
      <c r="C118" s="6"/>
      <c r="D118" s="6"/>
      <c r="E118" s="6" t="s">
        <v>364</v>
      </c>
      <c r="F118" s="113"/>
      <c r="G118" s="113">
        <f>1345+1096</f>
        <v>2441</v>
      </c>
      <c r="H118" s="150"/>
    </row>
    <row r="119" spans="1:8" ht="31.5">
      <c r="A119" s="18" t="s">
        <v>649</v>
      </c>
      <c r="B119" s="12"/>
      <c r="C119" s="12"/>
      <c r="D119" s="12" t="s">
        <v>650</v>
      </c>
      <c r="E119" s="12"/>
      <c r="F119" s="80">
        <v>23898</v>
      </c>
      <c r="G119" s="80">
        <f>G120</f>
        <v>23462</v>
      </c>
      <c r="H119" s="152">
        <f t="shared" si="2"/>
        <v>0.9817557954640556</v>
      </c>
    </row>
    <row r="120" spans="1:8" ht="31.5">
      <c r="A120" s="19" t="s">
        <v>392</v>
      </c>
      <c r="B120" s="13"/>
      <c r="C120" s="13"/>
      <c r="D120" s="13"/>
      <c r="E120" s="13">
        <v>327</v>
      </c>
      <c r="F120" s="113">
        <v>23898</v>
      </c>
      <c r="G120" s="113">
        <v>23462</v>
      </c>
      <c r="H120" s="150">
        <f t="shared" si="2"/>
        <v>0.9817557954640556</v>
      </c>
    </row>
    <row r="121" spans="1:8" ht="15.75">
      <c r="A121" s="18" t="s">
        <v>651</v>
      </c>
      <c r="B121" s="12"/>
      <c r="C121" s="12"/>
      <c r="D121" s="12" t="s">
        <v>652</v>
      </c>
      <c r="E121" s="12"/>
      <c r="F121" s="80">
        <v>103510</v>
      </c>
      <c r="G121" s="80">
        <f>G122</f>
        <v>96530</v>
      </c>
      <c r="H121" s="152">
        <f t="shared" si="2"/>
        <v>0.9325669017486233</v>
      </c>
    </row>
    <row r="122" spans="1:8" ht="31.5">
      <c r="A122" s="19" t="s">
        <v>392</v>
      </c>
      <c r="B122" s="13"/>
      <c r="C122" s="13"/>
      <c r="D122" s="13"/>
      <c r="E122" s="13">
        <v>327</v>
      </c>
      <c r="F122" s="113">
        <v>103510</v>
      </c>
      <c r="G122" s="113">
        <v>96530</v>
      </c>
      <c r="H122" s="150">
        <f t="shared" si="2"/>
        <v>0.9325669017486233</v>
      </c>
    </row>
    <row r="123" spans="1:8" ht="15.75">
      <c r="A123" s="18" t="s">
        <v>653</v>
      </c>
      <c r="B123" s="12"/>
      <c r="C123" s="12"/>
      <c r="D123" s="12" t="s">
        <v>654</v>
      </c>
      <c r="E123" s="12"/>
      <c r="F123" s="80">
        <v>40840</v>
      </c>
      <c r="G123" s="80">
        <f>G124</f>
        <v>39923</v>
      </c>
      <c r="H123" s="152">
        <f t="shared" si="2"/>
        <v>0.9775465230166503</v>
      </c>
    </row>
    <row r="124" spans="1:8" ht="31.5">
      <c r="A124" s="19" t="s">
        <v>392</v>
      </c>
      <c r="B124" s="13"/>
      <c r="C124" s="13"/>
      <c r="D124" s="13"/>
      <c r="E124" s="13">
        <v>327</v>
      </c>
      <c r="F124" s="113">
        <v>40840</v>
      </c>
      <c r="G124" s="113">
        <v>39923</v>
      </c>
      <c r="H124" s="150">
        <f t="shared" si="2"/>
        <v>0.9775465230166503</v>
      </c>
    </row>
    <row r="125" spans="1:8" ht="31.5">
      <c r="A125" s="18" t="s">
        <v>655</v>
      </c>
      <c r="B125" s="12"/>
      <c r="C125" s="12"/>
      <c r="D125" s="12" t="s">
        <v>656</v>
      </c>
      <c r="E125" s="12"/>
      <c r="F125" s="80">
        <v>109735</v>
      </c>
      <c r="G125" s="80">
        <f>G126</f>
        <v>105659</v>
      </c>
      <c r="H125" s="152">
        <f t="shared" si="2"/>
        <v>0.9628559712033535</v>
      </c>
    </row>
    <row r="126" spans="1:8" ht="31.5">
      <c r="A126" s="19" t="s">
        <v>392</v>
      </c>
      <c r="B126" s="13"/>
      <c r="C126" s="13"/>
      <c r="D126" s="13"/>
      <c r="E126" s="13">
        <v>327</v>
      </c>
      <c r="F126" s="113">
        <v>109735</v>
      </c>
      <c r="G126" s="113">
        <v>105659</v>
      </c>
      <c r="H126" s="150">
        <f t="shared" si="2"/>
        <v>0.9628559712033535</v>
      </c>
    </row>
    <row r="127" spans="1:8" ht="35.25" customHeight="1">
      <c r="A127" s="18" t="s">
        <v>663</v>
      </c>
      <c r="B127" s="12"/>
      <c r="C127" s="12"/>
      <c r="D127" s="12" t="s">
        <v>664</v>
      </c>
      <c r="E127" s="12"/>
      <c r="F127" s="80">
        <v>116932</v>
      </c>
      <c r="G127" s="80">
        <f>G128</f>
        <v>101426</v>
      </c>
      <c r="H127" s="152">
        <f t="shared" si="2"/>
        <v>0.8673930147436116</v>
      </c>
    </row>
    <row r="128" spans="1:8" ht="37.5" customHeight="1">
      <c r="A128" s="19" t="s">
        <v>665</v>
      </c>
      <c r="B128" s="13"/>
      <c r="C128" s="13"/>
      <c r="D128" s="13"/>
      <c r="E128" s="13">
        <v>453</v>
      </c>
      <c r="F128" s="113">
        <v>116932</v>
      </c>
      <c r="G128" s="113">
        <v>101426</v>
      </c>
      <c r="H128" s="150">
        <f t="shared" si="2"/>
        <v>0.8673930147436116</v>
      </c>
    </row>
    <row r="129" spans="1:8" ht="15.75">
      <c r="A129" s="18" t="s">
        <v>372</v>
      </c>
      <c r="B129" s="12"/>
      <c r="C129" s="12"/>
      <c r="D129" s="12" t="s">
        <v>375</v>
      </c>
      <c r="E129" s="12"/>
      <c r="F129" s="80">
        <v>14685</v>
      </c>
      <c r="G129" s="80">
        <f>G130+G132</f>
        <v>10681</v>
      </c>
      <c r="H129" s="152">
        <f t="shared" si="2"/>
        <v>0.7273408239700374</v>
      </c>
    </row>
    <row r="130" spans="1:8" ht="47.25">
      <c r="A130" s="28" t="s">
        <v>159</v>
      </c>
      <c r="B130" s="12"/>
      <c r="C130" s="12"/>
      <c r="D130" s="12" t="s">
        <v>666</v>
      </c>
      <c r="E130" s="12"/>
      <c r="F130" s="80">
        <v>12000</v>
      </c>
      <c r="G130" s="80">
        <f>G131</f>
        <v>7998</v>
      </c>
      <c r="H130" s="152">
        <f t="shared" si="2"/>
        <v>0.6665</v>
      </c>
    </row>
    <row r="131" spans="1:8" ht="37.5" customHeight="1">
      <c r="A131" s="19" t="s">
        <v>665</v>
      </c>
      <c r="B131" s="13"/>
      <c r="C131" s="13"/>
      <c r="D131" s="13"/>
      <c r="E131" s="13">
        <v>453</v>
      </c>
      <c r="F131" s="113">
        <v>12000</v>
      </c>
      <c r="G131" s="113">
        <v>7998</v>
      </c>
      <c r="H131" s="150">
        <f t="shared" si="2"/>
        <v>0.6665</v>
      </c>
    </row>
    <row r="132" spans="1:8" ht="31.5">
      <c r="A132" s="18" t="s">
        <v>244</v>
      </c>
      <c r="B132" s="13"/>
      <c r="C132" s="13"/>
      <c r="D132" s="63" t="s">
        <v>99</v>
      </c>
      <c r="E132" s="13"/>
      <c r="F132" s="80">
        <v>2685</v>
      </c>
      <c r="G132" s="80">
        <f>G133</f>
        <v>2683</v>
      </c>
      <c r="H132" s="152">
        <f t="shared" si="2"/>
        <v>0.9992551210428305</v>
      </c>
    </row>
    <row r="133" spans="1:8" ht="36" customHeight="1">
      <c r="A133" s="19" t="s">
        <v>665</v>
      </c>
      <c r="B133" s="13"/>
      <c r="C133" s="13"/>
      <c r="D133" s="13"/>
      <c r="E133" s="13">
        <v>453</v>
      </c>
      <c r="F133" s="113">
        <v>2685</v>
      </c>
      <c r="G133" s="113">
        <v>2683</v>
      </c>
      <c r="H133" s="150">
        <f t="shared" si="2"/>
        <v>0.9992551210428305</v>
      </c>
    </row>
    <row r="134" spans="1:8" s="25" customFormat="1" ht="39" customHeight="1">
      <c r="A134" s="23" t="s">
        <v>470</v>
      </c>
      <c r="B134" s="15"/>
      <c r="C134" s="15" t="s">
        <v>471</v>
      </c>
      <c r="D134" s="15"/>
      <c r="E134" s="15"/>
      <c r="F134" s="118">
        <v>25468</v>
      </c>
      <c r="G134" s="118">
        <f>G135+G137</f>
        <v>24230</v>
      </c>
      <c r="H134" s="148">
        <f t="shared" si="2"/>
        <v>0.9513899795822208</v>
      </c>
    </row>
    <row r="135" spans="1:8" s="4" customFormat="1" ht="31.5">
      <c r="A135" s="22" t="s">
        <v>477</v>
      </c>
      <c r="B135" s="16"/>
      <c r="C135" s="16"/>
      <c r="D135" s="16" t="s">
        <v>478</v>
      </c>
      <c r="E135" s="16"/>
      <c r="F135" s="131">
        <v>25413</v>
      </c>
      <c r="G135" s="131">
        <f>G136</f>
        <v>24176</v>
      </c>
      <c r="H135" s="149">
        <f t="shared" si="2"/>
        <v>0.9513241254476056</v>
      </c>
    </row>
    <row r="136" spans="1:8" ht="15.75">
      <c r="A136" s="5" t="s">
        <v>479</v>
      </c>
      <c r="B136" s="6"/>
      <c r="C136" s="6"/>
      <c r="D136" s="6"/>
      <c r="E136" s="6" t="s">
        <v>480</v>
      </c>
      <c r="F136" s="81">
        <v>25413</v>
      </c>
      <c r="G136" s="81">
        <v>24176</v>
      </c>
      <c r="H136" s="150">
        <f t="shared" si="2"/>
        <v>0.9513241254476056</v>
      </c>
    </row>
    <row r="137" spans="1:8" s="4" customFormat="1" ht="94.5">
      <c r="A137" s="22" t="s">
        <v>662</v>
      </c>
      <c r="B137" s="16"/>
      <c r="C137" s="16"/>
      <c r="D137" s="16" t="s">
        <v>636</v>
      </c>
      <c r="E137" s="16"/>
      <c r="F137" s="80">
        <v>55</v>
      </c>
      <c r="G137" s="80">
        <f>G138</f>
        <v>54</v>
      </c>
      <c r="H137" s="149">
        <f t="shared" si="2"/>
        <v>0.9818181818181818</v>
      </c>
    </row>
    <row r="138" spans="1:8" ht="31.5">
      <c r="A138" s="5" t="s">
        <v>392</v>
      </c>
      <c r="B138" s="6"/>
      <c r="C138" s="6"/>
      <c r="D138" s="6"/>
      <c r="E138" s="6">
        <v>327</v>
      </c>
      <c r="F138" s="113">
        <v>55</v>
      </c>
      <c r="G138" s="113">
        <v>54</v>
      </c>
      <c r="H138" s="150">
        <f aca="true" t="shared" si="3" ref="H138:H198">G138/F138</f>
        <v>0.9818181818181818</v>
      </c>
    </row>
    <row r="139" spans="1:8" ht="15.75">
      <c r="A139" s="49" t="s">
        <v>728</v>
      </c>
      <c r="B139" s="15"/>
      <c r="C139" s="15" t="s">
        <v>717</v>
      </c>
      <c r="D139" s="2"/>
      <c r="E139" s="6"/>
      <c r="F139" s="79">
        <v>4470</v>
      </c>
      <c r="G139" s="79">
        <f>G142+G140</f>
        <v>4457</v>
      </c>
      <c r="H139" s="151">
        <f t="shared" si="3"/>
        <v>0.9970917225950783</v>
      </c>
    </row>
    <row r="140" spans="1:8" ht="15.75">
      <c r="A140" s="29" t="s">
        <v>721</v>
      </c>
      <c r="B140" s="15"/>
      <c r="C140" s="15"/>
      <c r="D140" s="2" t="s">
        <v>722</v>
      </c>
      <c r="E140" s="6"/>
      <c r="F140" s="80">
        <v>2382</v>
      </c>
      <c r="G140" s="80">
        <f>G141</f>
        <v>2382</v>
      </c>
      <c r="H140" s="152">
        <f t="shared" si="3"/>
        <v>1</v>
      </c>
    </row>
    <row r="141" spans="1:8" ht="15.75">
      <c r="A141" s="55" t="s">
        <v>32</v>
      </c>
      <c r="B141" s="15"/>
      <c r="C141" s="15"/>
      <c r="D141" s="2"/>
      <c r="E141" s="6" t="s">
        <v>33</v>
      </c>
      <c r="F141" s="113">
        <v>2382</v>
      </c>
      <c r="G141" s="113">
        <v>2382</v>
      </c>
      <c r="H141" s="150">
        <f t="shared" si="3"/>
        <v>1</v>
      </c>
    </row>
    <row r="142" spans="1:8" ht="15.75">
      <c r="A142" s="29" t="s">
        <v>372</v>
      </c>
      <c r="B142" s="15"/>
      <c r="C142" s="15"/>
      <c r="D142" s="2" t="s">
        <v>375</v>
      </c>
      <c r="E142" s="6"/>
      <c r="F142" s="80">
        <v>2088</v>
      </c>
      <c r="G142" s="80">
        <f>G143+G152+G154</f>
        <v>2075</v>
      </c>
      <c r="H142" s="152">
        <f t="shared" si="3"/>
        <v>0.9937739463601533</v>
      </c>
    </row>
    <row r="143" spans="1:8" ht="31.5">
      <c r="A143" s="56" t="s">
        <v>245</v>
      </c>
      <c r="B143" s="15"/>
      <c r="C143" s="15"/>
      <c r="D143" s="2" t="s">
        <v>118</v>
      </c>
      <c r="E143" s="6"/>
      <c r="F143" s="80">
        <v>1953</v>
      </c>
      <c r="G143" s="80">
        <f>G144+G146+G148+G150</f>
        <v>1942</v>
      </c>
      <c r="H143" s="152">
        <f t="shared" si="3"/>
        <v>0.9943676395289298</v>
      </c>
    </row>
    <row r="144" spans="1:8" ht="15.75">
      <c r="A144" s="56" t="s">
        <v>241</v>
      </c>
      <c r="B144" s="15"/>
      <c r="C144" s="15"/>
      <c r="D144" s="2" t="s">
        <v>242</v>
      </c>
      <c r="E144" s="6"/>
      <c r="F144" s="80">
        <v>1251</v>
      </c>
      <c r="G144" s="80">
        <f>G145</f>
        <v>1242</v>
      </c>
      <c r="H144" s="152">
        <f t="shared" si="3"/>
        <v>0.9928057553956835</v>
      </c>
    </row>
    <row r="145" spans="1:8" ht="15.75">
      <c r="A145" s="55" t="s">
        <v>726</v>
      </c>
      <c r="B145" s="15"/>
      <c r="C145" s="15"/>
      <c r="D145" s="2"/>
      <c r="E145" s="6" t="s">
        <v>727</v>
      </c>
      <c r="F145" s="113">
        <v>1251</v>
      </c>
      <c r="G145" s="113">
        <v>1242</v>
      </c>
      <c r="H145" s="150">
        <f t="shared" si="3"/>
        <v>0.9928057553956835</v>
      </c>
    </row>
    <row r="146" spans="1:8" ht="15.75">
      <c r="A146" s="56" t="s">
        <v>620</v>
      </c>
      <c r="B146" s="15"/>
      <c r="C146" s="15"/>
      <c r="D146" s="2" t="s">
        <v>247</v>
      </c>
      <c r="E146" s="6"/>
      <c r="F146" s="80">
        <v>90</v>
      </c>
      <c r="G146" s="80">
        <f>G147</f>
        <v>90</v>
      </c>
      <c r="H146" s="152">
        <f t="shared" si="3"/>
        <v>1</v>
      </c>
    </row>
    <row r="147" spans="1:8" ht="15.75">
      <c r="A147" s="55" t="s">
        <v>726</v>
      </c>
      <c r="B147" s="15"/>
      <c r="C147" s="15"/>
      <c r="D147" s="2"/>
      <c r="E147" s="6" t="s">
        <v>727</v>
      </c>
      <c r="F147" s="113">
        <v>90</v>
      </c>
      <c r="G147" s="113">
        <v>90</v>
      </c>
      <c r="H147" s="150">
        <f t="shared" si="3"/>
        <v>1</v>
      </c>
    </row>
    <row r="148" spans="1:8" ht="15.75">
      <c r="A148" s="56" t="s">
        <v>248</v>
      </c>
      <c r="B148" s="15"/>
      <c r="C148" s="15"/>
      <c r="D148" s="2" t="s">
        <v>249</v>
      </c>
      <c r="E148" s="6"/>
      <c r="F148" s="80">
        <v>344</v>
      </c>
      <c r="G148" s="80">
        <f>G149</f>
        <v>344</v>
      </c>
      <c r="H148" s="152">
        <f t="shared" si="3"/>
        <v>1</v>
      </c>
    </row>
    <row r="149" spans="1:8" ht="15.75">
      <c r="A149" s="55" t="s">
        <v>726</v>
      </c>
      <c r="B149" s="15"/>
      <c r="C149" s="15"/>
      <c r="D149" s="2"/>
      <c r="E149" s="6" t="s">
        <v>727</v>
      </c>
      <c r="F149" s="113">
        <v>344</v>
      </c>
      <c r="G149" s="113">
        <v>344</v>
      </c>
      <c r="H149" s="150">
        <f t="shared" si="3"/>
        <v>1</v>
      </c>
    </row>
    <row r="150" spans="1:8" ht="15.75">
      <c r="A150" s="56" t="s">
        <v>619</v>
      </c>
      <c r="B150" s="15"/>
      <c r="C150" s="15"/>
      <c r="D150" s="2" t="s">
        <v>243</v>
      </c>
      <c r="E150" s="6"/>
      <c r="F150" s="80">
        <v>268</v>
      </c>
      <c r="G150" s="80">
        <f>G151</f>
        <v>266</v>
      </c>
      <c r="H150" s="152">
        <f t="shared" si="3"/>
        <v>0.9925373134328358</v>
      </c>
    </row>
    <row r="151" spans="1:8" ht="15.75">
      <c r="A151" s="55" t="s">
        <v>726</v>
      </c>
      <c r="B151" s="15"/>
      <c r="C151" s="15"/>
      <c r="D151" s="2"/>
      <c r="E151" s="6" t="s">
        <v>727</v>
      </c>
      <c r="F151" s="113">
        <v>268</v>
      </c>
      <c r="G151" s="113">
        <v>266</v>
      </c>
      <c r="H151" s="150">
        <f t="shared" si="3"/>
        <v>0.9925373134328358</v>
      </c>
    </row>
    <row r="152" spans="1:8" ht="36" customHeight="1">
      <c r="A152" s="29" t="s">
        <v>157</v>
      </c>
      <c r="B152" s="14"/>
      <c r="C152" s="14"/>
      <c r="D152" s="2" t="s">
        <v>123</v>
      </c>
      <c r="E152" s="36"/>
      <c r="F152" s="80">
        <v>105</v>
      </c>
      <c r="G152" s="80">
        <f>G153</f>
        <v>103</v>
      </c>
      <c r="H152" s="152">
        <f t="shared" si="3"/>
        <v>0.9809523809523809</v>
      </c>
    </row>
    <row r="153" spans="1:8" ht="15.75">
      <c r="A153" s="55" t="s">
        <v>726</v>
      </c>
      <c r="B153" s="14"/>
      <c r="C153" s="14"/>
      <c r="D153" s="2"/>
      <c r="E153" s="36" t="s">
        <v>727</v>
      </c>
      <c r="F153" s="81">
        <v>105</v>
      </c>
      <c r="G153" s="81">
        <v>103</v>
      </c>
      <c r="H153" s="150">
        <f t="shared" si="3"/>
        <v>0.9809523809523809</v>
      </c>
    </row>
    <row r="154" spans="1:8" ht="31.5">
      <c r="A154" s="29" t="s">
        <v>132</v>
      </c>
      <c r="B154" s="14"/>
      <c r="C154" s="14"/>
      <c r="D154" s="2" t="s">
        <v>103</v>
      </c>
      <c r="E154" s="36"/>
      <c r="F154" s="80">
        <v>30</v>
      </c>
      <c r="G154" s="80">
        <f>G155</f>
        <v>30</v>
      </c>
      <c r="H154" s="152">
        <f t="shared" si="3"/>
        <v>1</v>
      </c>
    </row>
    <row r="155" spans="1:8" ht="15.75">
      <c r="A155" s="55" t="s">
        <v>726</v>
      </c>
      <c r="B155" s="14"/>
      <c r="C155" s="14"/>
      <c r="D155" s="2"/>
      <c r="E155" s="36" t="s">
        <v>727</v>
      </c>
      <c r="F155" s="81">
        <v>30</v>
      </c>
      <c r="G155" s="81">
        <v>30</v>
      </c>
      <c r="H155" s="150">
        <f t="shared" si="3"/>
        <v>1</v>
      </c>
    </row>
    <row r="156" spans="1:8" s="25" customFormat="1" ht="31.5">
      <c r="A156" s="49" t="s">
        <v>730</v>
      </c>
      <c r="B156" s="14"/>
      <c r="C156" s="14" t="s">
        <v>718</v>
      </c>
      <c r="D156" s="14"/>
      <c r="E156" s="14"/>
      <c r="F156" s="118">
        <v>150</v>
      </c>
      <c r="G156" s="118">
        <f>G157</f>
        <v>146</v>
      </c>
      <c r="H156" s="148">
        <f t="shared" si="3"/>
        <v>0.9733333333333334</v>
      </c>
    </row>
    <row r="157" spans="1:8" s="4" customFormat="1" ht="15.75">
      <c r="A157" s="29" t="s">
        <v>372</v>
      </c>
      <c r="B157" s="57"/>
      <c r="C157" s="57"/>
      <c r="D157" s="2" t="s">
        <v>375</v>
      </c>
      <c r="E157" s="2"/>
      <c r="F157" s="131">
        <v>150</v>
      </c>
      <c r="G157" s="131">
        <f>G158</f>
        <v>146</v>
      </c>
      <c r="H157" s="149">
        <f t="shared" si="3"/>
        <v>0.9733333333333334</v>
      </c>
    </row>
    <row r="158" spans="1:8" s="64" customFormat="1" ht="47.25">
      <c r="A158" s="29" t="s">
        <v>0</v>
      </c>
      <c r="B158" s="57"/>
      <c r="C158" s="57"/>
      <c r="D158" s="2" t="s">
        <v>119</v>
      </c>
      <c r="E158" s="2"/>
      <c r="F158" s="80">
        <v>150</v>
      </c>
      <c r="G158" s="80">
        <f>G159</f>
        <v>146</v>
      </c>
      <c r="H158" s="152">
        <f t="shared" si="3"/>
        <v>0.9733333333333334</v>
      </c>
    </row>
    <row r="159" spans="1:8" ht="31.5">
      <c r="A159" s="55" t="s">
        <v>732</v>
      </c>
      <c r="B159" s="15"/>
      <c r="C159" s="15"/>
      <c r="D159" s="2"/>
      <c r="E159" s="6" t="s">
        <v>733</v>
      </c>
      <c r="F159" s="113">
        <v>150</v>
      </c>
      <c r="G159" s="113">
        <v>146</v>
      </c>
      <c r="H159" s="150">
        <f t="shared" si="3"/>
        <v>0.9733333333333334</v>
      </c>
    </row>
    <row r="160" spans="1:8" s="46" customFormat="1" ht="25.5" customHeight="1">
      <c r="A160" s="31" t="s">
        <v>64</v>
      </c>
      <c r="B160" s="24" t="s">
        <v>291</v>
      </c>
      <c r="C160" s="24"/>
      <c r="D160" s="24"/>
      <c r="E160" s="24"/>
      <c r="F160" s="90">
        <v>1440139</v>
      </c>
      <c r="G160" s="90">
        <f>G161+G177+G184+G189+G196+G200+G236+G251</f>
        <v>1396045</v>
      </c>
      <c r="H160" s="147">
        <f t="shared" si="3"/>
        <v>0.9693821221423765</v>
      </c>
    </row>
    <row r="161" spans="1:8" ht="15.75">
      <c r="A161" s="49" t="s">
        <v>599</v>
      </c>
      <c r="B161" s="14"/>
      <c r="C161" s="14" t="s">
        <v>600</v>
      </c>
      <c r="D161" s="14"/>
      <c r="E161" s="14"/>
      <c r="F161" s="79">
        <f>F164+F166+F168+F170+F172+F174+F162</f>
        <v>385949</v>
      </c>
      <c r="G161" s="79">
        <f>G164+G166+G168+G170+G172+G174+G162</f>
        <v>375290</v>
      </c>
      <c r="H161" s="151">
        <f t="shared" si="3"/>
        <v>0.9723823614000814</v>
      </c>
    </row>
    <row r="162" spans="1:8" ht="15.75">
      <c r="A162" s="22" t="s">
        <v>352</v>
      </c>
      <c r="B162" s="16"/>
      <c r="C162" s="6"/>
      <c r="D162" s="6" t="s">
        <v>363</v>
      </c>
      <c r="E162" s="6"/>
      <c r="F162" s="131"/>
      <c r="G162" s="131">
        <f>G163</f>
        <v>462</v>
      </c>
      <c r="H162" s="149"/>
    </row>
    <row r="163" spans="1:8" ht="31.5">
      <c r="A163" s="5" t="s">
        <v>145</v>
      </c>
      <c r="B163" s="6"/>
      <c r="C163" s="6"/>
      <c r="D163" s="6"/>
      <c r="E163" s="6" t="s">
        <v>364</v>
      </c>
      <c r="F163" s="113"/>
      <c r="G163" s="113">
        <v>462</v>
      </c>
      <c r="H163" s="150"/>
    </row>
    <row r="164" spans="1:8" ht="31.5">
      <c r="A164" s="59" t="s">
        <v>601</v>
      </c>
      <c r="B164" s="2"/>
      <c r="C164" s="2"/>
      <c r="D164" s="2" t="s">
        <v>602</v>
      </c>
      <c r="E164" s="2"/>
      <c r="F164" s="80">
        <v>7562</v>
      </c>
      <c r="G164" s="80">
        <f>G165</f>
        <v>10733</v>
      </c>
      <c r="H164" s="152">
        <f t="shared" si="3"/>
        <v>1.419333509653531</v>
      </c>
    </row>
    <row r="165" spans="1:8" ht="31.5">
      <c r="A165" s="65" t="s">
        <v>392</v>
      </c>
      <c r="B165" s="36"/>
      <c r="C165" s="36"/>
      <c r="D165" s="36"/>
      <c r="E165" s="36" t="s">
        <v>396</v>
      </c>
      <c r="F165" s="113">
        <v>7562</v>
      </c>
      <c r="G165" s="113">
        <v>10733</v>
      </c>
      <c r="H165" s="150">
        <f t="shared" si="3"/>
        <v>1.419333509653531</v>
      </c>
    </row>
    <row r="166" spans="1:8" ht="15.75">
      <c r="A166" s="50" t="s">
        <v>603</v>
      </c>
      <c r="B166" s="2"/>
      <c r="C166" s="2"/>
      <c r="D166" s="2" t="s">
        <v>604</v>
      </c>
      <c r="E166" s="2"/>
      <c r="F166" s="80">
        <v>14698</v>
      </c>
      <c r="G166" s="80">
        <f>G167</f>
        <v>16407</v>
      </c>
      <c r="H166" s="152">
        <f t="shared" si="3"/>
        <v>1.116274323037148</v>
      </c>
    </row>
    <row r="167" spans="1:8" ht="31.5">
      <c r="A167" s="20" t="s">
        <v>392</v>
      </c>
      <c r="B167" s="36"/>
      <c r="C167" s="36"/>
      <c r="D167" s="36"/>
      <c r="E167" s="36" t="s">
        <v>396</v>
      </c>
      <c r="F167" s="113">
        <v>14698</v>
      </c>
      <c r="G167" s="113">
        <v>16407</v>
      </c>
      <c r="H167" s="150">
        <f t="shared" si="3"/>
        <v>1.116274323037148</v>
      </c>
    </row>
    <row r="168" spans="1:8" ht="15.75">
      <c r="A168" s="59" t="s">
        <v>605</v>
      </c>
      <c r="B168" s="2"/>
      <c r="C168" s="2"/>
      <c r="D168" s="2" t="s">
        <v>606</v>
      </c>
      <c r="E168" s="2"/>
      <c r="F168" s="80">
        <v>80721</v>
      </c>
      <c r="G168" s="80">
        <f>G169</f>
        <v>80139</v>
      </c>
      <c r="H168" s="152">
        <f t="shared" si="3"/>
        <v>0.9927899803025235</v>
      </c>
    </row>
    <row r="169" spans="1:8" ht="31.5">
      <c r="A169" s="20" t="s">
        <v>392</v>
      </c>
      <c r="B169" s="36"/>
      <c r="C169" s="36"/>
      <c r="D169" s="36"/>
      <c r="E169" s="36" t="s">
        <v>396</v>
      </c>
      <c r="F169" s="113">
        <v>80721</v>
      </c>
      <c r="G169" s="113">
        <v>80139</v>
      </c>
      <c r="H169" s="150">
        <f t="shared" si="3"/>
        <v>0.9927899803025235</v>
      </c>
    </row>
    <row r="170" spans="1:8" ht="15.75">
      <c r="A170" s="50" t="s">
        <v>607</v>
      </c>
      <c r="B170" s="2"/>
      <c r="C170" s="2"/>
      <c r="D170" s="2" t="s">
        <v>608</v>
      </c>
      <c r="E170" s="2"/>
      <c r="F170" s="80">
        <v>53714</v>
      </c>
      <c r="G170" s="80">
        <f>G171</f>
        <v>55307</v>
      </c>
      <c r="H170" s="152">
        <f t="shared" si="3"/>
        <v>1.0296570726440035</v>
      </c>
    </row>
    <row r="171" spans="1:8" ht="31.5">
      <c r="A171" s="20" t="s">
        <v>392</v>
      </c>
      <c r="B171" s="36"/>
      <c r="C171" s="36"/>
      <c r="D171" s="36"/>
      <c r="E171" s="36" t="s">
        <v>396</v>
      </c>
      <c r="F171" s="113">
        <v>53714</v>
      </c>
      <c r="G171" s="113">
        <v>55307</v>
      </c>
      <c r="H171" s="150">
        <f t="shared" si="3"/>
        <v>1.0296570726440035</v>
      </c>
    </row>
    <row r="172" spans="1:8" ht="20.25" customHeight="1">
      <c r="A172" s="59" t="s">
        <v>609</v>
      </c>
      <c r="B172" s="2"/>
      <c r="C172" s="2"/>
      <c r="D172" s="2" t="s">
        <v>610</v>
      </c>
      <c r="E172" s="2"/>
      <c r="F172" s="80">
        <v>209077</v>
      </c>
      <c r="G172" s="80">
        <f>G173</f>
        <v>203623</v>
      </c>
      <c r="H172" s="152">
        <f t="shared" si="3"/>
        <v>0.973913916882297</v>
      </c>
    </row>
    <row r="173" spans="1:8" ht="31.5">
      <c r="A173" s="20" t="s">
        <v>392</v>
      </c>
      <c r="B173" s="36"/>
      <c r="C173" s="36"/>
      <c r="D173" s="36"/>
      <c r="E173" s="36" t="s">
        <v>396</v>
      </c>
      <c r="F173" s="113">
        <v>209077</v>
      </c>
      <c r="G173" s="113">
        <v>203623</v>
      </c>
      <c r="H173" s="150">
        <f t="shared" si="3"/>
        <v>0.973913916882297</v>
      </c>
    </row>
    <row r="174" spans="1:8" ht="31.5">
      <c r="A174" s="18" t="s">
        <v>26</v>
      </c>
      <c r="B174" s="2"/>
      <c r="C174" s="2"/>
      <c r="D174" s="2" t="s">
        <v>28</v>
      </c>
      <c r="E174" s="2"/>
      <c r="F174" s="80">
        <v>20177</v>
      </c>
      <c r="G174" s="80">
        <f>G175+G176</f>
        <v>8619</v>
      </c>
      <c r="H174" s="152">
        <f t="shared" si="3"/>
        <v>0.4271695494870397</v>
      </c>
    </row>
    <row r="175" spans="1:8" ht="19.5" customHeight="1">
      <c r="A175" s="20" t="s">
        <v>204</v>
      </c>
      <c r="B175" s="36"/>
      <c r="C175" s="36"/>
      <c r="D175" s="36"/>
      <c r="E175" s="36" t="s">
        <v>205</v>
      </c>
      <c r="F175" s="113">
        <v>7400</v>
      </c>
      <c r="G175" s="113">
        <v>7400</v>
      </c>
      <c r="H175" s="150">
        <f t="shared" si="3"/>
        <v>1</v>
      </c>
    </row>
    <row r="176" spans="1:8" ht="47.25">
      <c r="A176" s="65" t="s">
        <v>206</v>
      </c>
      <c r="B176" s="36"/>
      <c r="C176" s="36"/>
      <c r="D176" s="36"/>
      <c r="E176" s="36" t="s">
        <v>207</v>
      </c>
      <c r="F176" s="113">
        <v>12777</v>
      </c>
      <c r="G176" s="113">
        <v>1219</v>
      </c>
      <c r="H176" s="150">
        <f t="shared" si="3"/>
        <v>0.09540580731001018</v>
      </c>
    </row>
    <row r="177" spans="1:8" ht="21" customHeight="1">
      <c r="A177" s="66" t="s">
        <v>611</v>
      </c>
      <c r="B177" s="14"/>
      <c r="C177" s="14" t="s">
        <v>612</v>
      </c>
      <c r="D177" s="14"/>
      <c r="E177" s="14"/>
      <c r="F177" s="118">
        <v>625927</v>
      </c>
      <c r="G177" s="118">
        <f>G180+G182+G178</f>
        <v>608349</v>
      </c>
      <c r="H177" s="151">
        <f t="shared" si="3"/>
        <v>0.9719168529237435</v>
      </c>
    </row>
    <row r="178" spans="1:8" ht="18.75" customHeight="1">
      <c r="A178" s="22" t="s">
        <v>352</v>
      </c>
      <c r="B178" s="16"/>
      <c r="C178" s="6"/>
      <c r="D178" s="6" t="s">
        <v>363</v>
      </c>
      <c r="E178" s="6"/>
      <c r="F178" s="131"/>
      <c r="G178" s="131">
        <f>G179</f>
        <v>522</v>
      </c>
      <c r="H178" s="149"/>
    </row>
    <row r="179" spans="1:8" ht="32.25" customHeight="1">
      <c r="A179" s="5" t="s">
        <v>145</v>
      </c>
      <c r="B179" s="6"/>
      <c r="C179" s="6"/>
      <c r="D179" s="6"/>
      <c r="E179" s="6" t="s">
        <v>364</v>
      </c>
      <c r="F179" s="113"/>
      <c r="G179" s="113">
        <v>522</v>
      </c>
      <c r="H179" s="150"/>
    </row>
    <row r="180" spans="1:8" ht="15.75">
      <c r="A180" s="26" t="s">
        <v>613</v>
      </c>
      <c r="B180" s="2"/>
      <c r="C180" s="2"/>
      <c r="D180" s="2" t="s">
        <v>614</v>
      </c>
      <c r="E180" s="2"/>
      <c r="F180" s="80">
        <v>605927</v>
      </c>
      <c r="G180" s="80">
        <f>G181</f>
        <v>587827</v>
      </c>
      <c r="H180" s="152">
        <f t="shared" si="3"/>
        <v>0.9701284148090447</v>
      </c>
    </row>
    <row r="181" spans="1:8" ht="31.5">
      <c r="A181" s="20" t="s">
        <v>392</v>
      </c>
      <c r="B181" s="36"/>
      <c r="C181" s="36"/>
      <c r="D181" s="36"/>
      <c r="E181" s="36" t="s">
        <v>396</v>
      </c>
      <c r="F181" s="113">
        <v>605927</v>
      </c>
      <c r="G181" s="113">
        <f>587828-1</f>
        <v>587827</v>
      </c>
      <c r="H181" s="153">
        <f t="shared" si="3"/>
        <v>0.9701284148090447</v>
      </c>
    </row>
    <row r="182" spans="1:8" ht="31.5">
      <c r="A182" s="18" t="s">
        <v>26</v>
      </c>
      <c r="B182" s="36"/>
      <c r="C182" s="36"/>
      <c r="D182" s="2" t="s">
        <v>28</v>
      </c>
      <c r="E182" s="36"/>
      <c r="F182" s="80">
        <v>20000</v>
      </c>
      <c r="G182" s="80">
        <f>G183</f>
        <v>20000</v>
      </c>
      <c r="H182" s="152">
        <f t="shared" si="3"/>
        <v>1</v>
      </c>
    </row>
    <row r="183" spans="1:8" ht="34.5" customHeight="1">
      <c r="A183" s="20" t="s">
        <v>745</v>
      </c>
      <c r="B183" s="36"/>
      <c r="C183" s="36"/>
      <c r="D183" s="36"/>
      <c r="E183" s="36" t="s">
        <v>746</v>
      </c>
      <c r="F183" s="113">
        <v>20000</v>
      </c>
      <c r="G183" s="113">
        <v>20000</v>
      </c>
      <c r="H183" s="150">
        <f t="shared" si="3"/>
        <v>1</v>
      </c>
    </row>
    <row r="184" spans="1:8" ht="22.5" customHeight="1">
      <c r="A184" s="66" t="s">
        <v>595</v>
      </c>
      <c r="B184" s="14"/>
      <c r="C184" s="14" t="s">
        <v>596</v>
      </c>
      <c r="D184" s="14"/>
      <c r="E184" s="14"/>
      <c r="F184" s="79">
        <v>191064</v>
      </c>
      <c r="G184" s="79">
        <f>G187+G185</f>
        <v>187492</v>
      </c>
      <c r="H184" s="151">
        <f t="shared" si="3"/>
        <v>0.9813046937151949</v>
      </c>
    </row>
    <row r="185" spans="1:8" ht="21" customHeight="1">
      <c r="A185" s="22" t="s">
        <v>352</v>
      </c>
      <c r="B185" s="16"/>
      <c r="C185" s="6"/>
      <c r="D185" s="6" t="s">
        <v>363</v>
      </c>
      <c r="E185" s="6"/>
      <c r="F185" s="131"/>
      <c r="G185" s="131">
        <f>G186</f>
        <v>181</v>
      </c>
      <c r="H185" s="149"/>
    </row>
    <row r="186" spans="1:8" ht="30.75" customHeight="1">
      <c r="A186" s="5" t="s">
        <v>145</v>
      </c>
      <c r="B186" s="6"/>
      <c r="C186" s="6"/>
      <c r="D186" s="6"/>
      <c r="E186" s="6" t="s">
        <v>364</v>
      </c>
      <c r="F186" s="113"/>
      <c r="G186" s="113">
        <v>181</v>
      </c>
      <c r="H186" s="150"/>
    </row>
    <row r="187" spans="1:8" ht="19.5" customHeight="1">
      <c r="A187" s="26" t="s">
        <v>597</v>
      </c>
      <c r="B187" s="2"/>
      <c r="C187" s="2"/>
      <c r="D187" s="2" t="s">
        <v>598</v>
      </c>
      <c r="E187" s="2"/>
      <c r="F187" s="80">
        <v>191064</v>
      </c>
      <c r="G187" s="80">
        <f>G188</f>
        <v>187311</v>
      </c>
      <c r="H187" s="152">
        <f t="shared" si="3"/>
        <v>0.980357367164929</v>
      </c>
    </row>
    <row r="188" spans="1:8" ht="31.5">
      <c r="A188" s="20" t="s">
        <v>392</v>
      </c>
      <c r="B188" s="36"/>
      <c r="C188" s="36"/>
      <c r="D188" s="36"/>
      <c r="E188" s="36" t="s">
        <v>396</v>
      </c>
      <c r="F188" s="113">
        <v>191064</v>
      </c>
      <c r="G188" s="113">
        <v>187311</v>
      </c>
      <c r="H188" s="150">
        <f t="shared" si="3"/>
        <v>0.980357367164929</v>
      </c>
    </row>
    <row r="189" spans="1:8" ht="19.5" customHeight="1">
      <c r="A189" s="66" t="s">
        <v>582</v>
      </c>
      <c r="B189" s="14"/>
      <c r="C189" s="14" t="s">
        <v>583</v>
      </c>
      <c r="D189" s="14"/>
      <c r="E189" s="14"/>
      <c r="F189" s="79">
        <v>33378</v>
      </c>
      <c r="G189" s="79">
        <f>G192+G194+G190</f>
        <v>35653</v>
      </c>
      <c r="H189" s="151">
        <f t="shared" si="3"/>
        <v>1.068158667385703</v>
      </c>
    </row>
    <row r="190" spans="1:8" ht="19.5" customHeight="1">
      <c r="A190" s="22" t="s">
        <v>352</v>
      </c>
      <c r="B190" s="16"/>
      <c r="C190" s="6"/>
      <c r="D190" s="6" t="s">
        <v>363</v>
      </c>
      <c r="E190" s="6"/>
      <c r="F190" s="131"/>
      <c r="G190" s="131">
        <f>G191</f>
        <v>81</v>
      </c>
      <c r="H190" s="149"/>
    </row>
    <row r="191" spans="1:8" ht="33" customHeight="1">
      <c r="A191" s="5" t="s">
        <v>145</v>
      </c>
      <c r="B191" s="6"/>
      <c r="C191" s="6"/>
      <c r="D191" s="6"/>
      <c r="E191" s="6" t="s">
        <v>364</v>
      </c>
      <c r="F191" s="113"/>
      <c r="G191" s="113">
        <v>81</v>
      </c>
      <c r="H191" s="150"/>
    </row>
    <row r="192" spans="1:8" ht="18.75" customHeight="1">
      <c r="A192" s="26" t="s">
        <v>615</v>
      </c>
      <c r="B192" s="2"/>
      <c r="C192" s="2"/>
      <c r="D192" s="2" t="s">
        <v>616</v>
      </c>
      <c r="E192" s="2"/>
      <c r="F192" s="80">
        <v>25897</v>
      </c>
      <c r="G192" s="80">
        <f>G193</f>
        <v>28189</v>
      </c>
      <c r="H192" s="152">
        <f t="shared" si="3"/>
        <v>1.088504459976059</v>
      </c>
    </row>
    <row r="193" spans="1:8" ht="37.5" customHeight="1">
      <c r="A193" s="20" t="s">
        <v>392</v>
      </c>
      <c r="B193" s="2"/>
      <c r="C193" s="36"/>
      <c r="D193" s="36"/>
      <c r="E193" s="36" t="s">
        <v>396</v>
      </c>
      <c r="F193" s="113">
        <v>25897</v>
      </c>
      <c r="G193" s="113">
        <v>28189</v>
      </c>
      <c r="H193" s="150">
        <f t="shared" si="3"/>
        <v>1.088504459976059</v>
      </c>
    </row>
    <row r="194" spans="1:8" ht="31.5">
      <c r="A194" s="26" t="s">
        <v>584</v>
      </c>
      <c r="B194" s="2"/>
      <c r="C194" s="2"/>
      <c r="D194" s="2" t="s">
        <v>585</v>
      </c>
      <c r="E194" s="2"/>
      <c r="F194" s="80">
        <v>7481</v>
      </c>
      <c r="G194" s="80">
        <f>SUM(G195:G195)</f>
        <v>7383</v>
      </c>
      <c r="H194" s="152">
        <f t="shared" si="3"/>
        <v>0.9869001470391658</v>
      </c>
    </row>
    <row r="195" spans="1:8" ht="31.5">
      <c r="A195" s="20" t="s">
        <v>392</v>
      </c>
      <c r="B195" s="36"/>
      <c r="C195" s="36"/>
      <c r="D195" s="36"/>
      <c r="E195" s="36" t="s">
        <v>396</v>
      </c>
      <c r="F195" s="113">
        <v>7481</v>
      </c>
      <c r="G195" s="113">
        <v>7383</v>
      </c>
      <c r="H195" s="150">
        <f t="shared" si="3"/>
        <v>0.9869001470391658</v>
      </c>
    </row>
    <row r="196" spans="1:8" ht="15.75">
      <c r="A196" s="8" t="s">
        <v>624</v>
      </c>
      <c r="B196" s="14"/>
      <c r="C196" s="14" t="s">
        <v>625</v>
      </c>
      <c r="D196" s="14"/>
      <c r="E196" s="14"/>
      <c r="F196" s="79">
        <v>21130</v>
      </c>
      <c r="G196" s="79">
        <f>G197</f>
        <v>20941</v>
      </c>
      <c r="H196" s="151">
        <f t="shared" si="3"/>
        <v>0.9910553715097018</v>
      </c>
    </row>
    <row r="197" spans="1:8" ht="15.75">
      <c r="A197" s="61" t="s">
        <v>372</v>
      </c>
      <c r="B197" s="62"/>
      <c r="C197" s="62"/>
      <c r="D197" s="60" t="s">
        <v>375</v>
      </c>
      <c r="E197" s="62"/>
      <c r="F197" s="80">
        <v>21130</v>
      </c>
      <c r="G197" s="80">
        <f>G198</f>
        <v>20941</v>
      </c>
      <c r="H197" s="152">
        <f t="shared" si="3"/>
        <v>0.9910553715097018</v>
      </c>
    </row>
    <row r="198" spans="1:8" ht="34.5" customHeight="1">
      <c r="A198" s="87" t="s">
        <v>49</v>
      </c>
      <c r="B198" s="60"/>
      <c r="C198" s="60"/>
      <c r="D198" s="60" t="s">
        <v>461</v>
      </c>
      <c r="E198" s="60"/>
      <c r="F198" s="80">
        <v>21130</v>
      </c>
      <c r="G198" s="80">
        <f>G199</f>
        <v>20941</v>
      </c>
      <c r="H198" s="152">
        <f t="shared" si="3"/>
        <v>0.9910553715097018</v>
      </c>
    </row>
    <row r="199" spans="1:8" ht="15.75">
      <c r="A199" s="61" t="s">
        <v>628</v>
      </c>
      <c r="B199" s="62"/>
      <c r="C199" s="62"/>
      <c r="D199" s="62"/>
      <c r="E199" s="62" t="s">
        <v>629</v>
      </c>
      <c r="F199" s="113">
        <v>21130</v>
      </c>
      <c r="G199" s="113">
        <v>20941</v>
      </c>
      <c r="H199" s="150">
        <f aca="true" t="shared" si="4" ref="H199:H256">G199/F199</f>
        <v>0.9910553715097018</v>
      </c>
    </row>
    <row r="200" spans="1:8" s="25" customFormat="1" ht="18.75" customHeight="1">
      <c r="A200" s="23" t="s">
        <v>488</v>
      </c>
      <c r="B200" s="15"/>
      <c r="C200" s="15" t="s">
        <v>489</v>
      </c>
      <c r="D200" s="15"/>
      <c r="E200" s="15"/>
      <c r="F200" s="118">
        <v>173519</v>
      </c>
      <c r="G200" s="118">
        <f>G201+G203+G206+G208+G210</f>
        <v>159810</v>
      </c>
      <c r="H200" s="148">
        <f t="shared" si="4"/>
        <v>0.9209942427054097</v>
      </c>
    </row>
    <row r="201" spans="1:8" s="4" customFormat="1" ht="34.5" customHeight="1">
      <c r="A201" s="22" t="s">
        <v>477</v>
      </c>
      <c r="B201" s="16"/>
      <c r="C201" s="16"/>
      <c r="D201" s="16" t="s">
        <v>478</v>
      </c>
      <c r="E201" s="16"/>
      <c r="F201" s="80">
        <v>26331</v>
      </c>
      <c r="G201" s="80">
        <f>G202</f>
        <v>25637</v>
      </c>
      <c r="H201" s="149">
        <f t="shared" si="4"/>
        <v>0.9736432342106263</v>
      </c>
    </row>
    <row r="202" spans="1:8" ht="18.75" customHeight="1">
      <c r="A202" s="5" t="s">
        <v>479</v>
      </c>
      <c r="B202" s="6"/>
      <c r="C202" s="6"/>
      <c r="D202" s="6"/>
      <c r="E202" s="6" t="s">
        <v>480</v>
      </c>
      <c r="F202" s="81">
        <v>26331</v>
      </c>
      <c r="G202" s="81">
        <v>25637</v>
      </c>
      <c r="H202" s="150">
        <f t="shared" si="4"/>
        <v>0.9736432342106263</v>
      </c>
    </row>
    <row r="203" spans="1:8" ht="31.5">
      <c r="A203" s="26" t="s">
        <v>631</v>
      </c>
      <c r="B203" s="2"/>
      <c r="C203" s="2"/>
      <c r="D203" s="2" t="s">
        <v>630</v>
      </c>
      <c r="E203" s="2"/>
      <c r="F203" s="80">
        <v>67248</v>
      </c>
      <c r="G203" s="80">
        <f>G204+G205</f>
        <v>65542</v>
      </c>
      <c r="H203" s="152">
        <f t="shared" si="4"/>
        <v>0.9746312157982393</v>
      </c>
    </row>
    <row r="204" spans="1:8" ht="15.75">
      <c r="A204" s="65" t="s">
        <v>632</v>
      </c>
      <c r="B204" s="36"/>
      <c r="C204" s="36"/>
      <c r="D204" s="6"/>
      <c r="E204" s="6" t="s">
        <v>633</v>
      </c>
      <c r="F204" s="81">
        <v>11882</v>
      </c>
      <c r="G204" s="81">
        <v>11882</v>
      </c>
      <c r="H204" s="150">
        <f t="shared" si="4"/>
        <v>1</v>
      </c>
    </row>
    <row r="205" spans="1:8" ht="31.5">
      <c r="A205" s="20" t="s">
        <v>392</v>
      </c>
      <c r="B205" s="6"/>
      <c r="C205" s="6"/>
      <c r="D205" s="6"/>
      <c r="E205" s="6" t="s">
        <v>396</v>
      </c>
      <c r="F205" s="113">
        <v>55366</v>
      </c>
      <c r="G205" s="113">
        <v>53660</v>
      </c>
      <c r="H205" s="150">
        <f t="shared" si="4"/>
        <v>0.9691868655853773</v>
      </c>
    </row>
    <row r="206" spans="1:8" ht="15.75">
      <c r="A206" s="50" t="s">
        <v>646</v>
      </c>
      <c r="B206" s="2"/>
      <c r="C206" s="2"/>
      <c r="D206" s="16" t="s">
        <v>634</v>
      </c>
      <c r="E206" s="16"/>
      <c r="F206" s="80">
        <v>23661</v>
      </c>
      <c r="G206" s="80">
        <f>G207</f>
        <v>14447</v>
      </c>
      <c r="H206" s="152">
        <f t="shared" si="4"/>
        <v>0.6105828156037361</v>
      </c>
    </row>
    <row r="207" spans="1:8" ht="15.75">
      <c r="A207" s="20" t="s">
        <v>684</v>
      </c>
      <c r="B207" s="36"/>
      <c r="C207" s="36"/>
      <c r="D207" s="6"/>
      <c r="E207" s="6" t="s">
        <v>635</v>
      </c>
      <c r="F207" s="113">
        <v>23661</v>
      </c>
      <c r="G207" s="113">
        <v>14447</v>
      </c>
      <c r="H207" s="150">
        <f t="shared" si="4"/>
        <v>0.6105828156037361</v>
      </c>
    </row>
    <row r="208" spans="1:8" ht="94.5">
      <c r="A208" s="26" t="s">
        <v>662</v>
      </c>
      <c r="B208" s="2"/>
      <c r="C208" s="2"/>
      <c r="D208" s="16" t="s">
        <v>636</v>
      </c>
      <c r="E208" s="16"/>
      <c r="F208" s="80">
        <v>1653</v>
      </c>
      <c r="G208" s="80">
        <f>G209</f>
        <v>1584</v>
      </c>
      <c r="H208" s="152">
        <f t="shared" si="4"/>
        <v>0.9582577132486388</v>
      </c>
    </row>
    <row r="209" spans="1:8" ht="31.5">
      <c r="A209" s="20" t="s">
        <v>392</v>
      </c>
      <c r="B209" s="36"/>
      <c r="C209" s="36"/>
      <c r="D209" s="6"/>
      <c r="E209" s="6" t="s">
        <v>396</v>
      </c>
      <c r="F209" s="113">
        <v>1653</v>
      </c>
      <c r="G209" s="113">
        <v>1584</v>
      </c>
      <c r="H209" s="150">
        <f t="shared" si="4"/>
        <v>0.9582577132486388</v>
      </c>
    </row>
    <row r="210" spans="1:8" ht="15.75">
      <c r="A210" s="67" t="s">
        <v>372</v>
      </c>
      <c r="B210" s="2"/>
      <c r="C210" s="2"/>
      <c r="D210" s="16" t="s">
        <v>375</v>
      </c>
      <c r="E210" s="16"/>
      <c r="F210" s="80">
        <v>54626</v>
      </c>
      <c r="G210" s="80">
        <f>G211+G213+G215+G217+G219+G221+G225+G228+G230+G232+G223+G234</f>
        <v>52600</v>
      </c>
      <c r="H210" s="152">
        <f t="shared" si="4"/>
        <v>0.9629114341156226</v>
      </c>
    </row>
    <row r="211" spans="1:8" ht="63">
      <c r="A211" s="54" t="s">
        <v>638</v>
      </c>
      <c r="B211" s="2"/>
      <c r="C211" s="2"/>
      <c r="D211" s="2" t="s">
        <v>637</v>
      </c>
      <c r="E211" s="2"/>
      <c r="F211" s="80">
        <v>1500</v>
      </c>
      <c r="G211" s="80">
        <f>G212</f>
        <v>1370</v>
      </c>
      <c r="H211" s="152">
        <f t="shared" si="4"/>
        <v>0.9133333333333333</v>
      </c>
    </row>
    <row r="212" spans="1:8" ht="15.75">
      <c r="A212" s="19" t="s">
        <v>632</v>
      </c>
      <c r="B212" s="36"/>
      <c r="C212" s="36"/>
      <c r="D212" s="6"/>
      <c r="E212" s="6" t="s">
        <v>633</v>
      </c>
      <c r="F212" s="113">
        <v>1500</v>
      </c>
      <c r="G212" s="113">
        <v>1370</v>
      </c>
      <c r="H212" s="150">
        <f t="shared" si="4"/>
        <v>0.9133333333333333</v>
      </c>
    </row>
    <row r="213" spans="1:8" ht="31.5">
      <c r="A213" s="54" t="s">
        <v>758</v>
      </c>
      <c r="B213" s="2"/>
      <c r="C213" s="2"/>
      <c r="D213" s="2" t="s">
        <v>433</v>
      </c>
      <c r="E213" s="2"/>
      <c r="F213" s="80">
        <v>18880</v>
      </c>
      <c r="G213" s="80">
        <f>G214</f>
        <v>18802</v>
      </c>
      <c r="H213" s="152">
        <f t="shared" si="4"/>
        <v>0.9958686440677966</v>
      </c>
    </row>
    <row r="214" spans="1:8" ht="15.75">
      <c r="A214" s="19" t="s">
        <v>632</v>
      </c>
      <c r="B214" s="36"/>
      <c r="C214" s="36"/>
      <c r="D214" s="6"/>
      <c r="E214" s="6" t="s">
        <v>633</v>
      </c>
      <c r="F214" s="113">
        <v>18880</v>
      </c>
      <c r="G214" s="113">
        <v>18802</v>
      </c>
      <c r="H214" s="150">
        <f t="shared" si="4"/>
        <v>0.9958686440677966</v>
      </c>
    </row>
    <row r="215" spans="1:8" ht="47.25">
      <c r="A215" s="54" t="s">
        <v>155</v>
      </c>
      <c r="B215" s="2"/>
      <c r="C215" s="2"/>
      <c r="D215" s="2" t="s">
        <v>639</v>
      </c>
      <c r="E215" s="2"/>
      <c r="F215" s="80">
        <v>72</v>
      </c>
      <c r="G215" s="80">
        <f>G216</f>
        <v>53</v>
      </c>
      <c r="H215" s="152">
        <f t="shared" si="4"/>
        <v>0.7361111111111112</v>
      </c>
    </row>
    <row r="216" spans="1:8" ht="15.75">
      <c r="A216" s="19" t="s">
        <v>632</v>
      </c>
      <c r="B216" s="36"/>
      <c r="C216" s="36"/>
      <c r="D216" s="6"/>
      <c r="E216" s="6" t="s">
        <v>633</v>
      </c>
      <c r="F216" s="113">
        <v>72</v>
      </c>
      <c r="G216" s="113">
        <v>53</v>
      </c>
      <c r="H216" s="150">
        <f t="shared" si="4"/>
        <v>0.7361111111111112</v>
      </c>
    </row>
    <row r="217" spans="1:8" ht="47.25">
      <c r="A217" s="54" t="s">
        <v>160</v>
      </c>
      <c r="B217" s="2"/>
      <c r="C217" s="2"/>
      <c r="D217" s="2" t="s">
        <v>641</v>
      </c>
      <c r="E217" s="2"/>
      <c r="F217" s="80">
        <v>4605</v>
      </c>
      <c r="G217" s="80">
        <f>G218</f>
        <v>4605</v>
      </c>
      <c r="H217" s="152">
        <f t="shared" si="4"/>
        <v>1</v>
      </c>
    </row>
    <row r="218" spans="1:8" ht="15.75">
      <c r="A218" s="19" t="s">
        <v>632</v>
      </c>
      <c r="B218" s="36"/>
      <c r="C218" s="36"/>
      <c r="D218" s="6"/>
      <c r="E218" s="6" t="s">
        <v>633</v>
      </c>
      <c r="F218" s="81">
        <v>4605</v>
      </c>
      <c r="G218" s="81">
        <v>4605</v>
      </c>
      <c r="H218" s="150">
        <f t="shared" si="4"/>
        <v>1</v>
      </c>
    </row>
    <row r="219" spans="1:8" ht="31.5">
      <c r="A219" s="54" t="s">
        <v>120</v>
      </c>
      <c r="B219" s="2"/>
      <c r="C219" s="2"/>
      <c r="D219" s="2" t="s">
        <v>14</v>
      </c>
      <c r="E219" s="2"/>
      <c r="F219" s="80">
        <v>22500</v>
      </c>
      <c r="G219" s="80">
        <f>G220</f>
        <v>22500</v>
      </c>
      <c r="H219" s="152">
        <f t="shared" si="4"/>
        <v>1</v>
      </c>
    </row>
    <row r="220" spans="1:8" ht="15.75">
      <c r="A220" s="19" t="s">
        <v>632</v>
      </c>
      <c r="B220" s="36"/>
      <c r="C220" s="36"/>
      <c r="D220" s="6"/>
      <c r="E220" s="6" t="s">
        <v>633</v>
      </c>
      <c r="F220" s="113">
        <v>22500</v>
      </c>
      <c r="G220" s="113">
        <v>22500</v>
      </c>
      <c r="H220" s="150">
        <f t="shared" si="4"/>
        <v>1</v>
      </c>
    </row>
    <row r="221" spans="1:8" ht="31.5">
      <c r="A221" s="18" t="s">
        <v>244</v>
      </c>
      <c r="B221" s="13"/>
      <c r="C221" s="13"/>
      <c r="D221" s="63" t="s">
        <v>99</v>
      </c>
      <c r="E221" s="13"/>
      <c r="F221" s="80">
        <v>1000</v>
      </c>
      <c r="G221" s="80">
        <f>G222</f>
        <v>890</v>
      </c>
      <c r="H221" s="152">
        <f t="shared" si="4"/>
        <v>0.89</v>
      </c>
    </row>
    <row r="222" spans="1:8" ht="15.75">
      <c r="A222" s="19" t="s">
        <v>632</v>
      </c>
      <c r="B222" s="6"/>
      <c r="C222" s="6"/>
      <c r="D222" s="6"/>
      <c r="E222" s="6" t="s">
        <v>633</v>
      </c>
      <c r="F222" s="113">
        <v>1000</v>
      </c>
      <c r="G222" s="113">
        <v>890</v>
      </c>
      <c r="H222" s="150">
        <f t="shared" si="4"/>
        <v>0.89</v>
      </c>
    </row>
    <row r="223" spans="1:8" ht="31.5">
      <c r="A223" s="54" t="s">
        <v>522</v>
      </c>
      <c r="B223" s="6"/>
      <c r="C223" s="6"/>
      <c r="D223" s="6" t="s">
        <v>100</v>
      </c>
      <c r="E223" s="6"/>
      <c r="F223" s="80">
        <v>1282</v>
      </c>
      <c r="G223" s="80">
        <f>G224</f>
        <v>538</v>
      </c>
      <c r="H223" s="152">
        <f t="shared" si="4"/>
        <v>0.41965678627145087</v>
      </c>
    </row>
    <row r="224" spans="1:8" ht="15.75">
      <c r="A224" s="19" t="s">
        <v>632</v>
      </c>
      <c r="B224" s="6"/>
      <c r="C224" s="6"/>
      <c r="D224" s="6"/>
      <c r="E224" s="6" t="s">
        <v>633</v>
      </c>
      <c r="F224" s="113">
        <v>1282</v>
      </c>
      <c r="G224" s="113">
        <v>538</v>
      </c>
      <c r="H224" s="150">
        <f t="shared" si="4"/>
        <v>0.41965678627145087</v>
      </c>
    </row>
    <row r="225" spans="1:8" ht="31.5">
      <c r="A225" s="29" t="s">
        <v>245</v>
      </c>
      <c r="B225" s="16"/>
      <c r="C225" s="16"/>
      <c r="D225" s="16" t="s">
        <v>118</v>
      </c>
      <c r="E225" s="62"/>
      <c r="F225" s="80">
        <v>2380</v>
      </c>
      <c r="G225" s="80">
        <f>G226</f>
        <v>2119</v>
      </c>
      <c r="H225" s="152">
        <f t="shared" si="4"/>
        <v>0.8903361344537815</v>
      </c>
    </row>
    <row r="226" spans="1:8" ht="15.75">
      <c r="A226" s="29" t="s">
        <v>191</v>
      </c>
      <c r="B226" s="16"/>
      <c r="C226" s="16"/>
      <c r="D226" s="16" t="s">
        <v>246</v>
      </c>
      <c r="E226" s="60"/>
      <c r="F226" s="80">
        <v>2380</v>
      </c>
      <c r="G226" s="80">
        <f>G227</f>
        <v>2119</v>
      </c>
      <c r="H226" s="152">
        <f t="shared" si="4"/>
        <v>0.8903361344537815</v>
      </c>
    </row>
    <row r="227" spans="1:8" ht="15.75">
      <c r="A227" s="20" t="s">
        <v>632</v>
      </c>
      <c r="B227" s="62"/>
      <c r="C227" s="62"/>
      <c r="D227" s="62"/>
      <c r="E227" s="62" t="s">
        <v>633</v>
      </c>
      <c r="F227" s="113">
        <v>2380</v>
      </c>
      <c r="G227" s="113">
        <v>2119</v>
      </c>
      <c r="H227" s="150">
        <f t="shared" si="4"/>
        <v>0.8903361344537815</v>
      </c>
    </row>
    <row r="228" spans="1:8" ht="31.5">
      <c r="A228" s="54" t="s">
        <v>250</v>
      </c>
      <c r="B228" s="2"/>
      <c r="C228" s="2"/>
      <c r="D228" s="2" t="s">
        <v>252</v>
      </c>
      <c r="E228" s="2"/>
      <c r="F228" s="80">
        <v>1000</v>
      </c>
      <c r="G228" s="80">
        <f>G229</f>
        <v>1000</v>
      </c>
      <c r="H228" s="152">
        <f t="shared" si="4"/>
        <v>1</v>
      </c>
    </row>
    <row r="229" spans="1:8" ht="15.75">
      <c r="A229" s="19" t="s">
        <v>632</v>
      </c>
      <c r="B229" s="36"/>
      <c r="C229" s="36"/>
      <c r="D229" s="6"/>
      <c r="E229" s="6" t="s">
        <v>633</v>
      </c>
      <c r="F229" s="113">
        <v>1000</v>
      </c>
      <c r="G229" s="113">
        <v>1000</v>
      </c>
      <c r="H229" s="150">
        <f t="shared" si="4"/>
        <v>1</v>
      </c>
    </row>
    <row r="230" spans="1:8" s="123" customFormat="1" ht="34.5" customHeight="1">
      <c r="A230" s="121" t="s">
        <v>557</v>
      </c>
      <c r="B230" s="122"/>
      <c r="C230" s="122"/>
      <c r="D230" s="2" t="s">
        <v>558</v>
      </c>
      <c r="E230" s="122"/>
      <c r="F230" s="80">
        <v>225</v>
      </c>
      <c r="G230" s="80">
        <f>G231</f>
        <v>140</v>
      </c>
      <c r="H230" s="152">
        <f t="shared" si="4"/>
        <v>0.6222222222222222</v>
      </c>
    </row>
    <row r="231" spans="1:8" ht="15.75">
      <c r="A231" s="20" t="s">
        <v>632</v>
      </c>
      <c r="B231" s="62"/>
      <c r="C231" s="62"/>
      <c r="D231" s="62"/>
      <c r="E231" s="62" t="s">
        <v>633</v>
      </c>
      <c r="F231" s="113">
        <v>225</v>
      </c>
      <c r="G231" s="113">
        <v>140</v>
      </c>
      <c r="H231" s="150">
        <f t="shared" si="4"/>
        <v>0.6222222222222222</v>
      </c>
    </row>
    <row r="232" spans="1:8" ht="47.25">
      <c r="A232" s="54" t="s">
        <v>559</v>
      </c>
      <c r="B232" s="2"/>
      <c r="C232" s="2"/>
      <c r="D232" s="2" t="s">
        <v>560</v>
      </c>
      <c r="E232" s="2"/>
      <c r="F232" s="80">
        <v>200</v>
      </c>
      <c r="G232" s="80">
        <f>G233</f>
        <v>88</v>
      </c>
      <c r="H232" s="152">
        <f t="shared" si="4"/>
        <v>0.44</v>
      </c>
    </row>
    <row r="233" spans="1:8" ht="15.75">
      <c r="A233" s="19" t="s">
        <v>632</v>
      </c>
      <c r="B233" s="36"/>
      <c r="C233" s="36"/>
      <c r="D233" s="6"/>
      <c r="E233" s="6" t="s">
        <v>633</v>
      </c>
      <c r="F233" s="113">
        <v>200</v>
      </c>
      <c r="G233" s="113">
        <v>88</v>
      </c>
      <c r="H233" s="150">
        <f t="shared" si="4"/>
        <v>0.44</v>
      </c>
    </row>
    <row r="234" spans="1:8" ht="47.25">
      <c r="A234" s="106" t="s">
        <v>156</v>
      </c>
      <c r="B234" s="101"/>
      <c r="C234" s="101"/>
      <c r="D234" s="2" t="s">
        <v>254</v>
      </c>
      <c r="E234" s="103"/>
      <c r="F234" s="80">
        <v>982</v>
      </c>
      <c r="G234" s="80">
        <f>G235</f>
        <v>495</v>
      </c>
      <c r="H234" s="152">
        <f t="shared" si="4"/>
        <v>0.5040733197556008</v>
      </c>
    </row>
    <row r="235" spans="1:8" ht="15.75">
      <c r="A235" s="100" t="s">
        <v>632</v>
      </c>
      <c r="B235" s="105"/>
      <c r="C235" s="105"/>
      <c r="D235" s="101"/>
      <c r="E235" s="6" t="s">
        <v>633</v>
      </c>
      <c r="F235" s="113">
        <v>982</v>
      </c>
      <c r="G235" s="113">
        <v>495</v>
      </c>
      <c r="H235" s="150">
        <f t="shared" si="4"/>
        <v>0.5040733197556008</v>
      </c>
    </row>
    <row r="236" spans="1:8" s="25" customFormat="1" ht="15.75">
      <c r="A236" s="49" t="s">
        <v>643</v>
      </c>
      <c r="B236" s="14"/>
      <c r="C236" s="14" t="s">
        <v>717</v>
      </c>
      <c r="D236" s="14"/>
      <c r="E236" s="14"/>
      <c r="F236" s="118">
        <v>9072</v>
      </c>
      <c r="G236" s="118">
        <f>G241+G237+G239</f>
        <v>8453</v>
      </c>
      <c r="H236" s="148">
        <f t="shared" si="4"/>
        <v>0.9317680776014109</v>
      </c>
    </row>
    <row r="237" spans="1:8" s="25" customFormat="1" ht="15.75">
      <c r="A237" s="29" t="s">
        <v>721</v>
      </c>
      <c r="B237" s="15"/>
      <c r="C237" s="15"/>
      <c r="D237" s="2" t="s">
        <v>722</v>
      </c>
      <c r="E237" s="6"/>
      <c r="F237" s="80">
        <v>3675</v>
      </c>
      <c r="G237" s="80">
        <f>G238</f>
        <v>3624</v>
      </c>
      <c r="H237" s="152">
        <f t="shared" si="4"/>
        <v>0.9861224489795918</v>
      </c>
    </row>
    <row r="238" spans="1:8" s="25" customFormat="1" ht="15.75">
      <c r="A238" s="55" t="s">
        <v>32</v>
      </c>
      <c r="B238" s="15"/>
      <c r="C238" s="15"/>
      <c r="D238" s="2"/>
      <c r="E238" s="6" t="s">
        <v>33</v>
      </c>
      <c r="F238" s="81">
        <v>3675</v>
      </c>
      <c r="G238" s="81">
        <v>3624</v>
      </c>
      <c r="H238" s="153">
        <f t="shared" si="4"/>
        <v>0.9861224489795918</v>
      </c>
    </row>
    <row r="239" spans="1:8" s="34" customFormat="1" ht="31.5">
      <c r="A239" s="1" t="s">
        <v>26</v>
      </c>
      <c r="B239" s="36"/>
      <c r="C239" s="36"/>
      <c r="D239" s="2" t="s">
        <v>28</v>
      </c>
      <c r="E239" s="36"/>
      <c r="F239" s="80">
        <v>783</v>
      </c>
      <c r="G239" s="80">
        <f>SUM(G240)</f>
        <v>424</v>
      </c>
      <c r="H239" s="152">
        <f t="shared" si="4"/>
        <v>0.541507024265645</v>
      </c>
    </row>
    <row r="240" spans="1:8" s="34" customFormat="1" ht="61.5" customHeight="1">
      <c r="A240" s="38" t="s">
        <v>523</v>
      </c>
      <c r="B240" s="36"/>
      <c r="C240" s="36"/>
      <c r="D240" s="2"/>
      <c r="E240" s="36" t="s">
        <v>524</v>
      </c>
      <c r="F240" s="81">
        <v>783</v>
      </c>
      <c r="G240" s="81">
        <v>424</v>
      </c>
      <c r="H240" s="153">
        <f t="shared" si="4"/>
        <v>0.541507024265645</v>
      </c>
    </row>
    <row r="241" spans="1:8" s="4" customFormat="1" ht="15.75">
      <c r="A241" s="29" t="s">
        <v>372</v>
      </c>
      <c r="B241" s="57"/>
      <c r="C241" s="57"/>
      <c r="D241" s="2" t="s">
        <v>375</v>
      </c>
      <c r="E241" s="2"/>
      <c r="F241" s="80">
        <v>4614</v>
      </c>
      <c r="G241" s="80">
        <f>G242+G249</f>
        <v>4405</v>
      </c>
      <c r="H241" s="149">
        <f t="shared" si="4"/>
        <v>0.9547030775899437</v>
      </c>
    </row>
    <row r="242" spans="1:8" ht="31.5">
      <c r="A242" s="56" t="s">
        <v>245</v>
      </c>
      <c r="B242" s="15"/>
      <c r="C242" s="15"/>
      <c r="D242" s="2" t="s">
        <v>118</v>
      </c>
      <c r="E242" s="6"/>
      <c r="F242" s="80">
        <v>4149</v>
      </c>
      <c r="G242" s="80">
        <f>G243+G245+G247</f>
        <v>3951</v>
      </c>
      <c r="H242" s="152">
        <f t="shared" si="4"/>
        <v>0.9522776572668112</v>
      </c>
    </row>
    <row r="243" spans="1:8" ht="15.75">
      <c r="A243" s="56" t="s">
        <v>620</v>
      </c>
      <c r="B243" s="15"/>
      <c r="C243" s="15"/>
      <c r="D243" s="2" t="s">
        <v>247</v>
      </c>
      <c r="E243" s="6"/>
      <c r="F243" s="80">
        <v>2270</v>
      </c>
      <c r="G243" s="80">
        <f>G244</f>
        <v>2141</v>
      </c>
      <c r="H243" s="152">
        <f t="shared" si="4"/>
        <v>0.9431718061674009</v>
      </c>
    </row>
    <row r="244" spans="1:8" ht="15.75">
      <c r="A244" s="55" t="s">
        <v>726</v>
      </c>
      <c r="B244" s="15"/>
      <c r="C244" s="15"/>
      <c r="D244" s="2"/>
      <c r="E244" s="6" t="s">
        <v>727</v>
      </c>
      <c r="F244" s="113">
        <v>2270</v>
      </c>
      <c r="G244" s="113">
        <v>2141</v>
      </c>
      <c r="H244" s="150">
        <f t="shared" si="4"/>
        <v>0.9431718061674009</v>
      </c>
    </row>
    <row r="245" spans="1:8" ht="15.75">
      <c r="A245" s="56" t="s">
        <v>248</v>
      </c>
      <c r="B245" s="15"/>
      <c r="C245" s="15"/>
      <c r="D245" s="2" t="s">
        <v>249</v>
      </c>
      <c r="E245" s="6"/>
      <c r="F245" s="80">
        <v>834</v>
      </c>
      <c r="G245" s="80">
        <f>G246</f>
        <v>818</v>
      </c>
      <c r="H245" s="152">
        <f t="shared" si="4"/>
        <v>0.9808153477218226</v>
      </c>
    </row>
    <row r="246" spans="1:8" ht="15.75">
      <c r="A246" s="55" t="s">
        <v>726</v>
      </c>
      <c r="B246" s="15"/>
      <c r="C246" s="15"/>
      <c r="D246" s="2"/>
      <c r="E246" s="6" t="s">
        <v>727</v>
      </c>
      <c r="F246" s="113">
        <v>834</v>
      </c>
      <c r="G246" s="113">
        <v>818</v>
      </c>
      <c r="H246" s="150">
        <f t="shared" si="4"/>
        <v>0.9808153477218226</v>
      </c>
    </row>
    <row r="247" spans="1:8" ht="15.75">
      <c r="A247" s="56" t="s">
        <v>619</v>
      </c>
      <c r="B247" s="15"/>
      <c r="C247" s="15"/>
      <c r="D247" s="2" t="s">
        <v>243</v>
      </c>
      <c r="E247" s="6"/>
      <c r="F247" s="80">
        <v>1045</v>
      </c>
      <c r="G247" s="80">
        <f>G248</f>
        <v>992</v>
      </c>
      <c r="H247" s="152">
        <f t="shared" si="4"/>
        <v>0.9492822966507177</v>
      </c>
    </row>
    <row r="248" spans="1:8" ht="15.75">
      <c r="A248" s="55" t="s">
        <v>726</v>
      </c>
      <c r="B248" s="15"/>
      <c r="C248" s="15"/>
      <c r="D248" s="2"/>
      <c r="E248" s="6" t="s">
        <v>727</v>
      </c>
      <c r="F248" s="113">
        <v>1045</v>
      </c>
      <c r="G248" s="113">
        <v>992</v>
      </c>
      <c r="H248" s="150">
        <f t="shared" si="4"/>
        <v>0.9492822966507177</v>
      </c>
    </row>
    <row r="249" spans="1:8" ht="33.75" customHeight="1">
      <c r="A249" s="29" t="s">
        <v>92</v>
      </c>
      <c r="B249" s="14"/>
      <c r="C249" s="14"/>
      <c r="D249" s="2" t="s">
        <v>123</v>
      </c>
      <c r="E249" s="36"/>
      <c r="F249" s="80">
        <v>465</v>
      </c>
      <c r="G249" s="80">
        <f>G250</f>
        <v>454</v>
      </c>
      <c r="H249" s="152">
        <f t="shared" si="4"/>
        <v>0.9763440860215054</v>
      </c>
    </row>
    <row r="250" spans="1:8" ht="15.75">
      <c r="A250" s="55" t="s">
        <v>726</v>
      </c>
      <c r="B250" s="14"/>
      <c r="C250" s="14"/>
      <c r="D250" s="2"/>
      <c r="E250" s="36" t="s">
        <v>727</v>
      </c>
      <c r="F250" s="81">
        <v>465</v>
      </c>
      <c r="G250" s="81">
        <v>454</v>
      </c>
      <c r="H250" s="150">
        <f t="shared" si="4"/>
        <v>0.9763440860215054</v>
      </c>
    </row>
    <row r="251" spans="1:8" s="25" customFormat="1" ht="31.5">
      <c r="A251" s="49" t="s">
        <v>730</v>
      </c>
      <c r="B251" s="14"/>
      <c r="C251" s="14" t="s">
        <v>718</v>
      </c>
      <c r="D251" s="14"/>
      <c r="E251" s="14"/>
      <c r="F251" s="118">
        <v>100</v>
      </c>
      <c r="G251" s="118">
        <f>G254+G252</f>
        <v>57</v>
      </c>
      <c r="H251" s="148">
        <f t="shared" si="4"/>
        <v>0.57</v>
      </c>
    </row>
    <row r="252" spans="1:8" ht="15.75">
      <c r="A252" s="18" t="s">
        <v>437</v>
      </c>
      <c r="B252" s="36"/>
      <c r="C252" s="36"/>
      <c r="D252" s="2" t="s">
        <v>438</v>
      </c>
      <c r="E252" s="6"/>
      <c r="F252" s="132">
        <v>35</v>
      </c>
      <c r="G252" s="132">
        <f>G253</f>
        <v>0</v>
      </c>
      <c r="H252" s="152">
        <f t="shared" si="4"/>
        <v>0</v>
      </c>
    </row>
    <row r="253" spans="1:8" ht="47.25">
      <c r="A253" s="19" t="s">
        <v>105</v>
      </c>
      <c r="B253" s="36"/>
      <c r="C253" s="36"/>
      <c r="D253" s="6"/>
      <c r="E253" s="6" t="s">
        <v>549</v>
      </c>
      <c r="F253" s="113">
        <v>35</v>
      </c>
      <c r="G253" s="113">
        <v>0</v>
      </c>
      <c r="H253" s="150">
        <f t="shared" si="4"/>
        <v>0</v>
      </c>
    </row>
    <row r="254" spans="1:8" s="4" customFormat="1" ht="15.75">
      <c r="A254" s="29" t="s">
        <v>372</v>
      </c>
      <c r="B254" s="57"/>
      <c r="C254" s="57"/>
      <c r="D254" s="2" t="s">
        <v>375</v>
      </c>
      <c r="E254" s="2"/>
      <c r="F254" s="80">
        <v>65</v>
      </c>
      <c r="G254" s="80">
        <f>G255</f>
        <v>57</v>
      </c>
      <c r="H254" s="149">
        <f t="shared" si="4"/>
        <v>0.8769230769230769</v>
      </c>
    </row>
    <row r="255" spans="1:8" s="64" customFormat="1" ht="47.25">
      <c r="A255" s="29" t="s">
        <v>0</v>
      </c>
      <c r="B255" s="57"/>
      <c r="C255" s="57"/>
      <c r="D255" s="2" t="s">
        <v>119</v>
      </c>
      <c r="E255" s="2"/>
      <c r="F255" s="80">
        <v>65</v>
      </c>
      <c r="G255" s="80">
        <f>G256</f>
        <v>57</v>
      </c>
      <c r="H255" s="152">
        <f t="shared" si="4"/>
        <v>0.8769230769230769</v>
      </c>
    </row>
    <row r="256" spans="1:8" ht="31.5">
      <c r="A256" s="55" t="s">
        <v>732</v>
      </c>
      <c r="B256" s="15"/>
      <c r="C256" s="15"/>
      <c r="D256" s="2"/>
      <c r="E256" s="6" t="s">
        <v>733</v>
      </c>
      <c r="F256" s="113">
        <v>65</v>
      </c>
      <c r="G256" s="113">
        <v>57</v>
      </c>
      <c r="H256" s="150">
        <f t="shared" si="4"/>
        <v>0.8769230769230769</v>
      </c>
    </row>
    <row r="257" spans="1:8" s="46" customFormat="1" ht="31.5">
      <c r="A257" s="31" t="s">
        <v>321</v>
      </c>
      <c r="B257" s="24" t="s">
        <v>292</v>
      </c>
      <c r="C257" s="24"/>
      <c r="D257" s="24"/>
      <c r="E257" s="24"/>
      <c r="F257" s="90">
        <v>34173</v>
      </c>
      <c r="G257" s="90">
        <f>G258</f>
        <v>31883</v>
      </c>
      <c r="H257" s="147">
        <f aca="true" t="shared" si="5" ref="H257:H304">G257/F257</f>
        <v>0.9329880314868464</v>
      </c>
    </row>
    <row r="258" spans="1:8" s="25" customFormat="1" ht="15.75">
      <c r="A258" s="23" t="s">
        <v>491</v>
      </c>
      <c r="B258" s="15"/>
      <c r="C258" s="15" t="s">
        <v>469</v>
      </c>
      <c r="D258" s="15"/>
      <c r="E258" s="15"/>
      <c r="F258" s="79">
        <v>34173</v>
      </c>
      <c r="G258" s="79">
        <f>G259+G261+G263</f>
        <v>31883</v>
      </c>
      <c r="H258" s="148">
        <f t="shared" si="5"/>
        <v>0.9329880314868464</v>
      </c>
    </row>
    <row r="259" spans="1:8" s="4" customFormat="1" ht="31.5">
      <c r="A259" s="22" t="s">
        <v>477</v>
      </c>
      <c r="B259" s="16"/>
      <c r="C259" s="16"/>
      <c r="D259" s="16" t="s">
        <v>478</v>
      </c>
      <c r="E259" s="16"/>
      <c r="F259" s="131">
        <v>20580</v>
      </c>
      <c r="G259" s="131">
        <f>G260</f>
        <v>19446</v>
      </c>
      <c r="H259" s="149">
        <f t="shared" si="5"/>
        <v>0.9448979591836735</v>
      </c>
    </row>
    <row r="260" spans="1:8" ht="15.75">
      <c r="A260" s="5" t="s">
        <v>479</v>
      </c>
      <c r="B260" s="6"/>
      <c r="C260" s="6"/>
      <c r="D260" s="6"/>
      <c r="E260" s="6" t="s">
        <v>480</v>
      </c>
      <c r="F260" s="113">
        <v>20580</v>
      </c>
      <c r="G260" s="113">
        <v>19446</v>
      </c>
      <c r="H260" s="150">
        <f t="shared" si="5"/>
        <v>0.9448979591836735</v>
      </c>
    </row>
    <row r="261" spans="1:8" ht="31.5">
      <c r="A261" s="106" t="s">
        <v>672</v>
      </c>
      <c r="B261" s="103"/>
      <c r="C261" s="103"/>
      <c r="D261" s="16" t="s">
        <v>673</v>
      </c>
      <c r="E261" s="16"/>
      <c r="F261" s="131">
        <v>500</v>
      </c>
      <c r="G261" s="131">
        <f>G262</f>
        <v>243</v>
      </c>
      <c r="H261" s="152">
        <f t="shared" si="5"/>
        <v>0.486</v>
      </c>
    </row>
    <row r="262" spans="1:8" ht="15.75">
      <c r="A262" s="107" t="s">
        <v>674</v>
      </c>
      <c r="B262" s="103"/>
      <c r="C262" s="103"/>
      <c r="D262" s="6"/>
      <c r="E262" s="6" t="s">
        <v>7</v>
      </c>
      <c r="F262" s="113">
        <v>500</v>
      </c>
      <c r="G262" s="113">
        <v>243</v>
      </c>
      <c r="H262" s="150">
        <f t="shared" si="5"/>
        <v>0.486</v>
      </c>
    </row>
    <row r="263" spans="1:8" s="4" customFormat="1" ht="15.75">
      <c r="A263" s="29" t="s">
        <v>372</v>
      </c>
      <c r="B263" s="57"/>
      <c r="C263" s="57"/>
      <c r="D263" s="2" t="s">
        <v>375</v>
      </c>
      <c r="E263" s="2"/>
      <c r="F263" s="80">
        <v>13093</v>
      </c>
      <c r="G263" s="80">
        <f>G264+G266</f>
        <v>12194</v>
      </c>
      <c r="H263" s="149">
        <f t="shared" si="5"/>
        <v>0.9313373558389979</v>
      </c>
    </row>
    <row r="264" spans="1:8" ht="31.5">
      <c r="A264" s="35" t="s">
        <v>136</v>
      </c>
      <c r="B264" s="39"/>
      <c r="C264" s="2"/>
      <c r="D264" s="2" t="s">
        <v>99</v>
      </c>
      <c r="E264" s="68"/>
      <c r="F264" s="80">
        <v>8643</v>
      </c>
      <c r="G264" s="80">
        <f>G265</f>
        <v>8160</v>
      </c>
      <c r="H264" s="152">
        <f t="shared" si="5"/>
        <v>0.9441166261714682</v>
      </c>
    </row>
    <row r="265" spans="1:8" ht="15.75">
      <c r="A265" s="69" t="s">
        <v>674</v>
      </c>
      <c r="B265" s="39"/>
      <c r="C265" s="2"/>
      <c r="D265" s="6"/>
      <c r="E265" s="6">
        <v>216</v>
      </c>
      <c r="F265" s="113">
        <v>8643</v>
      </c>
      <c r="G265" s="113">
        <v>8160</v>
      </c>
      <c r="H265" s="150">
        <f t="shared" si="5"/>
        <v>0.9441166261714682</v>
      </c>
    </row>
    <row r="266" spans="1:8" ht="63">
      <c r="A266" s="35" t="s">
        <v>324</v>
      </c>
      <c r="B266" s="39"/>
      <c r="C266" s="2"/>
      <c r="D266" s="2" t="s">
        <v>130</v>
      </c>
      <c r="E266" s="70"/>
      <c r="F266" s="80">
        <v>4450</v>
      </c>
      <c r="G266" s="80">
        <f>G267</f>
        <v>4034</v>
      </c>
      <c r="H266" s="152">
        <f t="shared" si="5"/>
        <v>0.9065168539325843</v>
      </c>
    </row>
    <row r="267" spans="1:8" ht="47.25">
      <c r="A267" s="69" t="s">
        <v>170</v>
      </c>
      <c r="B267" s="39"/>
      <c r="C267" s="2"/>
      <c r="D267" s="2"/>
      <c r="E267" s="70">
        <v>260</v>
      </c>
      <c r="F267" s="113">
        <v>4450</v>
      </c>
      <c r="G267" s="113">
        <v>4034</v>
      </c>
      <c r="H267" s="150">
        <f t="shared" si="5"/>
        <v>0.9065168539325843</v>
      </c>
    </row>
    <row r="268" spans="1:8" s="46" customFormat="1" ht="32.25" customHeight="1">
      <c r="A268" s="31" t="s">
        <v>65</v>
      </c>
      <c r="B268" s="24" t="s">
        <v>293</v>
      </c>
      <c r="C268" s="24"/>
      <c r="D268" s="24"/>
      <c r="E268" s="24"/>
      <c r="F268" s="90">
        <v>748639</v>
      </c>
      <c r="G268" s="79">
        <f>G269+G303+G311+G316+G300</f>
        <v>694801</v>
      </c>
      <c r="H268" s="147">
        <f t="shared" si="5"/>
        <v>0.928085499152462</v>
      </c>
    </row>
    <row r="269" spans="1:8" s="25" customFormat="1" ht="15.75">
      <c r="A269" s="23" t="s">
        <v>381</v>
      </c>
      <c r="B269" s="15"/>
      <c r="C269" s="15" t="s">
        <v>382</v>
      </c>
      <c r="D269" s="15"/>
      <c r="E269" s="15"/>
      <c r="F269" s="79">
        <v>728494</v>
      </c>
      <c r="G269" s="79">
        <f>G270+G276+G289+G293+G291+G274+G272</f>
        <v>677273</v>
      </c>
      <c r="H269" s="148">
        <f t="shared" si="5"/>
        <v>0.9296891944202698</v>
      </c>
    </row>
    <row r="270" spans="1:8" s="4" customFormat="1" ht="31.5">
      <c r="A270" s="22" t="s">
        <v>477</v>
      </c>
      <c r="B270" s="16"/>
      <c r="C270" s="16"/>
      <c r="D270" s="16" t="s">
        <v>478</v>
      </c>
      <c r="E270" s="16"/>
      <c r="F270" s="131">
        <v>55724</v>
      </c>
      <c r="G270" s="3">
        <f>G271</f>
        <v>54392</v>
      </c>
      <c r="H270" s="149">
        <f t="shared" si="5"/>
        <v>0.9760964754863255</v>
      </c>
    </row>
    <row r="271" spans="1:8" ht="15.75">
      <c r="A271" s="5" t="s">
        <v>479</v>
      </c>
      <c r="B271" s="6"/>
      <c r="C271" s="6"/>
      <c r="D271" s="6"/>
      <c r="E271" s="6" t="s">
        <v>480</v>
      </c>
      <c r="F271" s="113">
        <v>55724</v>
      </c>
      <c r="G271" s="73">
        <f>54389+3</f>
        <v>54392</v>
      </c>
      <c r="H271" s="150">
        <f t="shared" si="5"/>
        <v>0.9760964754863255</v>
      </c>
    </row>
    <row r="272" spans="1:8" ht="15.75">
      <c r="A272" s="22" t="s">
        <v>352</v>
      </c>
      <c r="B272" s="16"/>
      <c r="C272" s="6"/>
      <c r="D272" s="6" t="s">
        <v>363</v>
      </c>
      <c r="E272" s="6"/>
      <c r="F272" s="131"/>
      <c r="G272" s="131">
        <f>G273</f>
        <v>43</v>
      </c>
      <c r="H272" s="149"/>
    </row>
    <row r="273" spans="1:8" ht="31.5">
      <c r="A273" s="5" t="s">
        <v>145</v>
      </c>
      <c r="B273" s="6"/>
      <c r="C273" s="6"/>
      <c r="D273" s="6"/>
      <c r="E273" s="6" t="s">
        <v>364</v>
      </c>
      <c r="F273" s="113"/>
      <c r="G273" s="113">
        <v>43</v>
      </c>
      <c r="H273" s="150"/>
    </row>
    <row r="274" spans="1:8" ht="78.75">
      <c r="A274" s="1" t="s">
        <v>87</v>
      </c>
      <c r="B274" s="6"/>
      <c r="C274" s="6"/>
      <c r="D274" s="16" t="s">
        <v>515</v>
      </c>
      <c r="E274" s="6"/>
      <c r="F274" s="80">
        <v>1410</v>
      </c>
      <c r="G274" s="80">
        <f>SUM(G275)</f>
        <v>1410</v>
      </c>
      <c r="H274" s="152">
        <f t="shared" si="5"/>
        <v>1</v>
      </c>
    </row>
    <row r="275" spans="1:8" ht="31.5">
      <c r="A275" s="38" t="s">
        <v>17</v>
      </c>
      <c r="B275" s="6"/>
      <c r="C275" s="6"/>
      <c r="D275" s="6"/>
      <c r="E275" s="6" t="s">
        <v>18</v>
      </c>
      <c r="F275" s="113">
        <v>1410</v>
      </c>
      <c r="G275" s="113">
        <v>1410</v>
      </c>
      <c r="H275" s="150">
        <f t="shared" si="5"/>
        <v>1</v>
      </c>
    </row>
    <row r="276" spans="1:8" s="4" customFormat="1" ht="15.75">
      <c r="A276" s="22" t="s">
        <v>383</v>
      </c>
      <c r="B276" s="16"/>
      <c r="C276" s="16"/>
      <c r="D276" s="16" t="s">
        <v>384</v>
      </c>
      <c r="E276" s="16"/>
      <c r="F276" s="131">
        <v>529211</v>
      </c>
      <c r="G276" s="131">
        <f>SUM(G277:G282)+G283+G284+G285+G286+G287+G288</f>
        <v>487772</v>
      </c>
      <c r="H276" s="149">
        <f t="shared" si="5"/>
        <v>0.9216966389587518</v>
      </c>
    </row>
    <row r="277" spans="1:8" s="4" customFormat="1" ht="31.5">
      <c r="A277" s="38" t="s">
        <v>17</v>
      </c>
      <c r="B277" s="16"/>
      <c r="C277" s="16"/>
      <c r="D277" s="16"/>
      <c r="E277" s="36" t="s">
        <v>18</v>
      </c>
      <c r="F277" s="81">
        <v>37900</v>
      </c>
      <c r="G277" s="81">
        <v>35708</v>
      </c>
      <c r="H277" s="149">
        <f t="shared" si="5"/>
        <v>0.9421635883905013</v>
      </c>
    </row>
    <row r="278" spans="1:8" ht="15.75">
      <c r="A278" s="5" t="s">
        <v>19</v>
      </c>
      <c r="B278" s="6"/>
      <c r="C278" s="6"/>
      <c r="D278" s="6"/>
      <c r="E278" s="6" t="s">
        <v>385</v>
      </c>
      <c r="F278" s="113">
        <v>9610</v>
      </c>
      <c r="G278" s="81">
        <v>8704</v>
      </c>
      <c r="H278" s="150">
        <f t="shared" si="5"/>
        <v>0.9057232049947971</v>
      </c>
    </row>
    <row r="279" spans="1:8" ht="15.75">
      <c r="A279" s="5" t="s">
        <v>20</v>
      </c>
      <c r="B279" s="6"/>
      <c r="C279" s="6"/>
      <c r="D279" s="6"/>
      <c r="E279" s="6" t="s">
        <v>21</v>
      </c>
      <c r="F279" s="113">
        <v>5657</v>
      </c>
      <c r="G279" s="81">
        <v>5605</v>
      </c>
      <c r="H279" s="150">
        <f t="shared" si="5"/>
        <v>0.9908078486830475</v>
      </c>
    </row>
    <row r="280" spans="1:8" ht="47.25">
      <c r="A280" s="5" t="s">
        <v>386</v>
      </c>
      <c r="B280" s="6"/>
      <c r="C280" s="6"/>
      <c r="D280" s="6"/>
      <c r="E280" s="6" t="s">
        <v>387</v>
      </c>
      <c r="F280" s="113">
        <v>69883</v>
      </c>
      <c r="G280" s="81">
        <v>60179</v>
      </c>
      <c r="H280" s="150">
        <f t="shared" si="5"/>
        <v>0.8611393328849649</v>
      </c>
    </row>
    <row r="281" spans="1:8" ht="31.5">
      <c r="A281" s="5" t="s">
        <v>22</v>
      </c>
      <c r="B281" s="6"/>
      <c r="C281" s="6"/>
      <c r="D281" s="6"/>
      <c r="E281" s="6" t="s">
        <v>23</v>
      </c>
      <c r="F281" s="113">
        <v>8517</v>
      </c>
      <c r="G281" s="81">
        <v>8512</v>
      </c>
      <c r="H281" s="150">
        <f t="shared" si="5"/>
        <v>0.9994129388282259</v>
      </c>
    </row>
    <row r="282" spans="1:8" ht="31.5">
      <c r="A282" s="5" t="s">
        <v>388</v>
      </c>
      <c r="B282" s="6"/>
      <c r="C282" s="6"/>
      <c r="D282" s="6"/>
      <c r="E282" s="6" t="s">
        <v>389</v>
      </c>
      <c r="F282" s="113">
        <v>163353</v>
      </c>
      <c r="G282" s="81">
        <v>148949</v>
      </c>
      <c r="H282" s="150">
        <f t="shared" si="5"/>
        <v>0.9118228621451703</v>
      </c>
    </row>
    <row r="283" spans="1:8" ht="48.75" customHeight="1">
      <c r="A283" s="5" t="s">
        <v>174</v>
      </c>
      <c r="B283" s="6"/>
      <c r="C283" s="6"/>
      <c r="D283" s="6"/>
      <c r="E283" s="6" t="s">
        <v>175</v>
      </c>
      <c r="F283" s="113">
        <v>11500</v>
      </c>
      <c r="G283" s="81">
        <v>11325</v>
      </c>
      <c r="H283" s="150">
        <f t="shared" si="5"/>
        <v>0.9847826086956522</v>
      </c>
    </row>
    <row r="284" spans="1:8" ht="50.25" customHeight="1">
      <c r="A284" s="5" t="s">
        <v>176</v>
      </c>
      <c r="B284" s="6"/>
      <c r="C284" s="6"/>
      <c r="D284" s="6"/>
      <c r="E284" s="6" t="s">
        <v>177</v>
      </c>
      <c r="F284" s="113">
        <v>66796</v>
      </c>
      <c r="G284" s="81">
        <v>70508</v>
      </c>
      <c r="H284" s="150">
        <f t="shared" si="5"/>
        <v>1.055572189951494</v>
      </c>
    </row>
    <row r="285" spans="1:8" ht="67.5" customHeight="1">
      <c r="A285" s="5" t="s">
        <v>178</v>
      </c>
      <c r="B285" s="6"/>
      <c r="C285" s="6"/>
      <c r="D285" s="6"/>
      <c r="E285" s="6" t="s">
        <v>179</v>
      </c>
      <c r="F285" s="113">
        <v>7943</v>
      </c>
      <c r="G285" s="81">
        <v>5391</v>
      </c>
      <c r="H285" s="150">
        <f t="shared" si="5"/>
        <v>0.6787108145536951</v>
      </c>
    </row>
    <row r="286" spans="1:8" ht="32.25" customHeight="1">
      <c r="A286" s="5" t="s">
        <v>501</v>
      </c>
      <c r="B286" s="6"/>
      <c r="C286" s="6"/>
      <c r="D286" s="6"/>
      <c r="E286" s="6" t="s">
        <v>502</v>
      </c>
      <c r="F286" s="113">
        <v>86352</v>
      </c>
      <c r="G286" s="81">
        <v>82284</v>
      </c>
      <c r="H286" s="150">
        <f t="shared" si="5"/>
        <v>0.9528904947192884</v>
      </c>
    </row>
    <row r="287" spans="1:8" ht="116.25" customHeight="1">
      <c r="A287" s="5" t="s">
        <v>503</v>
      </c>
      <c r="B287" s="6"/>
      <c r="C287" s="6"/>
      <c r="D287" s="6"/>
      <c r="E287" s="6" t="s">
        <v>504</v>
      </c>
      <c r="F287" s="113">
        <v>53300</v>
      </c>
      <c r="G287" s="81">
        <v>40810</v>
      </c>
      <c r="H287" s="150">
        <f t="shared" si="5"/>
        <v>0.7656660412757974</v>
      </c>
    </row>
    <row r="288" spans="1:8" ht="53.25" customHeight="1">
      <c r="A288" s="5" t="s">
        <v>85</v>
      </c>
      <c r="B288" s="6"/>
      <c r="C288" s="6"/>
      <c r="D288" s="6"/>
      <c r="E288" s="6" t="s">
        <v>221</v>
      </c>
      <c r="F288" s="113">
        <v>8400</v>
      </c>
      <c r="G288" s="81">
        <v>9797</v>
      </c>
      <c r="H288" s="150">
        <f t="shared" si="5"/>
        <v>1.1663095238095238</v>
      </c>
    </row>
    <row r="289" spans="1:8" ht="31.5">
      <c r="A289" s="1" t="s">
        <v>390</v>
      </c>
      <c r="B289" s="2"/>
      <c r="C289" s="2"/>
      <c r="D289" s="2" t="s">
        <v>391</v>
      </c>
      <c r="E289" s="2"/>
      <c r="F289" s="80">
        <v>81000</v>
      </c>
      <c r="G289" s="80">
        <f>G290</f>
        <v>74996</v>
      </c>
      <c r="H289" s="152">
        <f t="shared" si="5"/>
        <v>0.9258765432098766</v>
      </c>
    </row>
    <row r="290" spans="1:8" ht="31.5">
      <c r="A290" s="5" t="s">
        <v>392</v>
      </c>
      <c r="B290" s="6"/>
      <c r="C290" s="6"/>
      <c r="D290" s="6"/>
      <c r="E290" s="6" t="s">
        <v>396</v>
      </c>
      <c r="F290" s="113">
        <v>81000</v>
      </c>
      <c r="G290" s="113">
        <v>74996</v>
      </c>
      <c r="H290" s="150">
        <f t="shared" si="5"/>
        <v>0.9258765432098766</v>
      </c>
    </row>
    <row r="291" spans="1:8" ht="31.5">
      <c r="A291" s="1" t="s">
        <v>26</v>
      </c>
      <c r="B291" s="6"/>
      <c r="C291" s="6"/>
      <c r="D291" s="2" t="s">
        <v>28</v>
      </c>
      <c r="E291" s="2"/>
      <c r="F291" s="80">
        <v>31902</v>
      </c>
      <c r="G291" s="80">
        <f>SUM(G292)</f>
        <v>31901</v>
      </c>
      <c r="H291" s="152">
        <f t="shared" si="5"/>
        <v>0.9999686540028838</v>
      </c>
    </row>
    <row r="292" spans="1:8" ht="55.5" customHeight="1">
      <c r="A292" s="38" t="s">
        <v>174</v>
      </c>
      <c r="B292" s="6"/>
      <c r="C292" s="6"/>
      <c r="D292" s="2"/>
      <c r="E292" s="36" t="s">
        <v>175</v>
      </c>
      <c r="F292" s="113">
        <v>31902</v>
      </c>
      <c r="G292" s="113">
        <v>31901</v>
      </c>
      <c r="H292" s="150">
        <f t="shared" si="5"/>
        <v>0.9999686540028838</v>
      </c>
    </row>
    <row r="293" spans="1:8" ht="15.75">
      <c r="A293" s="1" t="s">
        <v>372</v>
      </c>
      <c r="B293" s="39"/>
      <c r="C293" s="2"/>
      <c r="D293" s="2" t="s">
        <v>375</v>
      </c>
      <c r="E293" s="68"/>
      <c r="F293" s="80">
        <v>29247</v>
      </c>
      <c r="G293" s="80">
        <f>G294+G296+G298</f>
        <v>26759</v>
      </c>
      <c r="H293" s="152">
        <f t="shared" si="5"/>
        <v>0.9149314459602694</v>
      </c>
    </row>
    <row r="294" spans="1:8" ht="31.5">
      <c r="A294" s="1" t="s">
        <v>101</v>
      </c>
      <c r="B294" s="39"/>
      <c r="C294" s="2"/>
      <c r="D294" s="2" t="s">
        <v>430</v>
      </c>
      <c r="E294" s="68"/>
      <c r="F294" s="80">
        <v>9247</v>
      </c>
      <c r="G294" s="80">
        <f>G295</f>
        <v>7598</v>
      </c>
      <c r="H294" s="152">
        <f t="shared" si="5"/>
        <v>0.8216718935871093</v>
      </c>
    </row>
    <row r="295" spans="1:8" ht="31.5">
      <c r="A295" s="5" t="s">
        <v>388</v>
      </c>
      <c r="B295" s="73"/>
      <c r="C295" s="6"/>
      <c r="D295" s="6"/>
      <c r="E295" s="74">
        <v>342</v>
      </c>
      <c r="F295" s="113">
        <v>9247</v>
      </c>
      <c r="G295" s="113">
        <v>7598</v>
      </c>
      <c r="H295" s="150">
        <f t="shared" si="5"/>
        <v>0.8216718935871093</v>
      </c>
    </row>
    <row r="296" spans="1:8" ht="63">
      <c r="A296" s="35" t="s">
        <v>1</v>
      </c>
      <c r="B296" s="39"/>
      <c r="C296" s="2"/>
      <c r="D296" s="2" t="s">
        <v>736</v>
      </c>
      <c r="E296" s="68"/>
      <c r="F296" s="80">
        <v>9000</v>
      </c>
      <c r="G296" s="80">
        <f>G297</f>
        <v>8179</v>
      </c>
      <c r="H296" s="152">
        <f t="shared" si="5"/>
        <v>0.9087777777777778</v>
      </c>
    </row>
    <row r="297" spans="1:8" ht="31.5">
      <c r="A297" s="5" t="s">
        <v>388</v>
      </c>
      <c r="B297" s="73"/>
      <c r="C297" s="6"/>
      <c r="D297" s="6"/>
      <c r="E297" s="74">
        <v>342</v>
      </c>
      <c r="F297" s="113">
        <v>9000</v>
      </c>
      <c r="G297" s="113">
        <v>8179</v>
      </c>
      <c r="H297" s="150">
        <f t="shared" si="5"/>
        <v>0.9087777777777778</v>
      </c>
    </row>
    <row r="298" spans="1:8" ht="45.75" customHeight="1">
      <c r="A298" s="35" t="s">
        <v>151</v>
      </c>
      <c r="B298" s="39"/>
      <c r="C298" s="2"/>
      <c r="D298" s="2" t="s">
        <v>737</v>
      </c>
      <c r="E298" s="68"/>
      <c r="F298" s="80">
        <v>11000</v>
      </c>
      <c r="G298" s="80">
        <f>G299</f>
        <v>10982</v>
      </c>
      <c r="H298" s="152">
        <f t="shared" si="5"/>
        <v>0.9983636363636363</v>
      </c>
    </row>
    <row r="299" spans="1:8" ht="15.75">
      <c r="A299" s="5" t="s">
        <v>19</v>
      </c>
      <c r="B299" s="73"/>
      <c r="C299" s="6"/>
      <c r="D299" s="6"/>
      <c r="E299" s="74">
        <v>336</v>
      </c>
      <c r="F299" s="113">
        <v>11000</v>
      </c>
      <c r="G299" s="113">
        <v>10982</v>
      </c>
      <c r="H299" s="150">
        <f t="shared" si="5"/>
        <v>0.9983636363636363</v>
      </c>
    </row>
    <row r="300" spans="1:8" ht="15.75">
      <c r="A300" s="32" t="s">
        <v>505</v>
      </c>
      <c r="B300" s="73"/>
      <c r="C300" s="14" t="s">
        <v>506</v>
      </c>
      <c r="D300" s="6"/>
      <c r="E300" s="74"/>
      <c r="F300" s="79">
        <v>281</v>
      </c>
      <c r="G300" s="33">
        <f>G301</f>
        <v>280</v>
      </c>
      <c r="H300" s="151">
        <f t="shared" si="5"/>
        <v>0.99644128113879</v>
      </c>
    </row>
    <row r="301" spans="1:8" ht="15.75">
      <c r="A301" s="1" t="s">
        <v>507</v>
      </c>
      <c r="B301" s="73"/>
      <c r="C301" s="14"/>
      <c r="D301" s="2" t="s">
        <v>508</v>
      </c>
      <c r="E301" s="74"/>
      <c r="F301" s="80">
        <v>281</v>
      </c>
      <c r="G301" s="80">
        <f>G302</f>
        <v>280</v>
      </c>
      <c r="H301" s="152">
        <f t="shared" si="5"/>
        <v>0.99644128113879</v>
      </c>
    </row>
    <row r="302" spans="1:8" ht="15.75">
      <c r="A302" s="38" t="s">
        <v>509</v>
      </c>
      <c r="B302" s="73"/>
      <c r="C302" s="14"/>
      <c r="D302" s="6"/>
      <c r="E302" s="74">
        <v>349</v>
      </c>
      <c r="F302" s="113">
        <v>281</v>
      </c>
      <c r="G302" s="113">
        <v>280</v>
      </c>
      <c r="H302" s="150">
        <f t="shared" si="5"/>
        <v>0.99644128113879</v>
      </c>
    </row>
    <row r="303" spans="1:8" s="25" customFormat="1" ht="31.5">
      <c r="A303" s="32" t="s">
        <v>423</v>
      </c>
      <c r="B303" s="14"/>
      <c r="C303" s="14" t="s">
        <v>348</v>
      </c>
      <c r="D303" s="15"/>
      <c r="E303" s="15"/>
      <c r="F303" s="118">
        <v>13760</v>
      </c>
      <c r="G303" s="118">
        <f>G307+G309+G305</f>
        <v>11759</v>
      </c>
      <c r="H303" s="148">
        <f t="shared" si="5"/>
        <v>0.854578488372093</v>
      </c>
    </row>
    <row r="304" spans="1:8" s="25" customFormat="1" ht="15.75">
      <c r="A304" s="1" t="s">
        <v>60</v>
      </c>
      <c r="B304" s="2"/>
      <c r="C304" s="2"/>
      <c r="D304" s="2" t="s">
        <v>61</v>
      </c>
      <c r="E304" s="15"/>
      <c r="F304" s="80">
        <v>4950</v>
      </c>
      <c r="G304" s="80">
        <f>G305</f>
        <v>4950</v>
      </c>
      <c r="H304" s="152">
        <f t="shared" si="5"/>
        <v>1</v>
      </c>
    </row>
    <row r="305" spans="1:8" s="25" customFormat="1" ht="31.5">
      <c r="A305" s="1" t="s">
        <v>541</v>
      </c>
      <c r="B305" s="2"/>
      <c r="C305" s="2"/>
      <c r="D305" s="2" t="s">
        <v>97</v>
      </c>
      <c r="E305" s="2"/>
      <c r="F305" s="80">
        <v>4950</v>
      </c>
      <c r="G305" s="80">
        <f>SUM(G306)</f>
        <v>4950</v>
      </c>
      <c r="H305" s="152">
        <f aca="true" t="shared" si="6" ref="H305:H342">G305/F305</f>
        <v>1</v>
      </c>
    </row>
    <row r="306" spans="1:8" s="25" customFormat="1" ht="15.75">
      <c r="A306" s="38" t="s">
        <v>431</v>
      </c>
      <c r="B306" s="36"/>
      <c r="C306" s="36"/>
      <c r="D306" s="36"/>
      <c r="E306" s="36" t="s">
        <v>432</v>
      </c>
      <c r="F306" s="81">
        <v>4950</v>
      </c>
      <c r="G306" s="81">
        <v>4950</v>
      </c>
      <c r="H306" s="153">
        <f t="shared" si="6"/>
        <v>1</v>
      </c>
    </row>
    <row r="307" spans="1:8" s="4" customFormat="1" ht="15.75">
      <c r="A307" s="1" t="s">
        <v>424</v>
      </c>
      <c r="B307" s="2"/>
      <c r="C307" s="2"/>
      <c r="D307" s="2" t="s">
        <v>425</v>
      </c>
      <c r="E307" s="2"/>
      <c r="F307" s="131">
        <v>3500</v>
      </c>
      <c r="G307" s="131">
        <f>G308</f>
        <v>3500</v>
      </c>
      <c r="H307" s="149">
        <f t="shared" si="6"/>
        <v>1</v>
      </c>
    </row>
    <row r="308" spans="1:8" ht="31.5">
      <c r="A308" s="38" t="s">
        <v>426</v>
      </c>
      <c r="B308" s="36"/>
      <c r="C308" s="36"/>
      <c r="D308" s="36"/>
      <c r="E308" s="36" t="s">
        <v>427</v>
      </c>
      <c r="F308" s="113">
        <v>3500</v>
      </c>
      <c r="G308" s="113">
        <v>3500</v>
      </c>
      <c r="H308" s="150">
        <f t="shared" si="6"/>
        <v>1</v>
      </c>
    </row>
    <row r="309" spans="1:8" s="4" customFormat="1" ht="15.75">
      <c r="A309" s="1" t="s">
        <v>127</v>
      </c>
      <c r="B309" s="2"/>
      <c r="C309" s="2"/>
      <c r="D309" s="2" t="s">
        <v>367</v>
      </c>
      <c r="E309" s="2"/>
      <c r="F309" s="131">
        <v>5310</v>
      </c>
      <c r="G309" s="131">
        <f>G310</f>
        <v>3309</v>
      </c>
      <c r="H309" s="149">
        <f t="shared" si="6"/>
        <v>0.6231638418079096</v>
      </c>
    </row>
    <row r="310" spans="1:8" s="4" customFormat="1" ht="31.5">
      <c r="A310" s="38" t="s">
        <v>368</v>
      </c>
      <c r="B310" s="2"/>
      <c r="C310" s="2"/>
      <c r="D310" s="2"/>
      <c r="E310" s="36" t="s">
        <v>369</v>
      </c>
      <c r="F310" s="81">
        <v>5310</v>
      </c>
      <c r="G310" s="81">
        <v>3309</v>
      </c>
      <c r="H310" s="153">
        <f t="shared" si="6"/>
        <v>0.6231638418079096</v>
      </c>
    </row>
    <row r="311" spans="1:8" ht="31.5">
      <c r="A311" s="76" t="s">
        <v>398</v>
      </c>
      <c r="B311" s="33"/>
      <c r="C311" s="14" t="s">
        <v>399</v>
      </c>
      <c r="D311" s="14"/>
      <c r="E311" s="75"/>
      <c r="F311" s="79">
        <v>4011</v>
      </c>
      <c r="G311" s="79">
        <f>G312+G314</f>
        <v>3401</v>
      </c>
      <c r="H311" s="151">
        <f t="shared" si="6"/>
        <v>0.8479182248815756</v>
      </c>
    </row>
    <row r="312" spans="1:8" ht="31.5">
      <c r="A312" s="35" t="s">
        <v>400</v>
      </c>
      <c r="B312" s="39"/>
      <c r="C312" s="2"/>
      <c r="D312" s="2" t="s">
        <v>401</v>
      </c>
      <c r="E312" s="68"/>
      <c r="F312" s="80">
        <v>1179</v>
      </c>
      <c r="G312" s="39">
        <f>G313</f>
        <v>500</v>
      </c>
      <c r="H312" s="152">
        <f t="shared" si="6"/>
        <v>0.42408821034775235</v>
      </c>
    </row>
    <row r="313" spans="1:8" ht="15.75">
      <c r="A313" s="77" t="s">
        <v>397</v>
      </c>
      <c r="B313" s="73"/>
      <c r="C313" s="6"/>
      <c r="D313" s="6"/>
      <c r="E313" s="36">
        <v>443</v>
      </c>
      <c r="F313" s="113">
        <v>1179</v>
      </c>
      <c r="G313" s="73">
        <v>500</v>
      </c>
      <c r="H313" s="150">
        <f t="shared" si="6"/>
        <v>0.42408821034775235</v>
      </c>
    </row>
    <row r="314" spans="1:8" ht="15.75">
      <c r="A314" s="35" t="s">
        <v>140</v>
      </c>
      <c r="B314" s="39"/>
      <c r="C314" s="2"/>
      <c r="D314" s="2" t="s">
        <v>139</v>
      </c>
      <c r="E314" s="68"/>
      <c r="F314" s="80">
        <v>2832</v>
      </c>
      <c r="G314" s="80">
        <f>G315</f>
        <v>2901</v>
      </c>
      <c r="H314" s="152">
        <f t="shared" si="6"/>
        <v>1.0243644067796611</v>
      </c>
    </row>
    <row r="315" spans="1:8" ht="31.5">
      <c r="A315" s="38" t="s">
        <v>392</v>
      </c>
      <c r="B315" s="36"/>
      <c r="C315" s="36"/>
      <c r="D315" s="36"/>
      <c r="E315" s="36">
        <v>327</v>
      </c>
      <c r="F315" s="113">
        <v>2832</v>
      </c>
      <c r="G315" s="113">
        <v>2901</v>
      </c>
      <c r="H315" s="150">
        <f t="shared" si="6"/>
        <v>1.0243644067796611</v>
      </c>
    </row>
    <row r="316" spans="1:8" ht="15.75">
      <c r="A316" s="32" t="s">
        <v>728</v>
      </c>
      <c r="B316" s="2"/>
      <c r="C316" s="14" t="s">
        <v>717</v>
      </c>
      <c r="D316" s="2"/>
      <c r="E316" s="36"/>
      <c r="F316" s="79">
        <v>2093</v>
      </c>
      <c r="G316" s="79">
        <f>G317+G320</f>
        <v>2088</v>
      </c>
      <c r="H316" s="151">
        <f t="shared" si="6"/>
        <v>0.9976110845676063</v>
      </c>
    </row>
    <row r="317" spans="1:8" ht="15.75">
      <c r="A317" s="1" t="s">
        <v>60</v>
      </c>
      <c r="B317" s="2"/>
      <c r="C317" s="2"/>
      <c r="D317" s="2" t="s">
        <v>61</v>
      </c>
      <c r="E317" s="36"/>
      <c r="F317" s="80">
        <v>2039</v>
      </c>
      <c r="G317" s="80">
        <f>G318</f>
        <v>2034</v>
      </c>
      <c r="H317" s="152">
        <f t="shared" si="6"/>
        <v>0.9975478175576263</v>
      </c>
    </row>
    <row r="318" spans="1:8" ht="31.5">
      <c r="A318" s="1" t="s">
        <v>541</v>
      </c>
      <c r="B318" s="2"/>
      <c r="C318" s="2"/>
      <c r="D318" s="2" t="s">
        <v>97</v>
      </c>
      <c r="E318" s="36"/>
      <c r="F318" s="80">
        <v>2039</v>
      </c>
      <c r="G318" s="80">
        <f>G319</f>
        <v>2034</v>
      </c>
      <c r="H318" s="152">
        <f t="shared" si="6"/>
        <v>0.9975478175576263</v>
      </c>
    </row>
    <row r="319" spans="1:8" ht="31.5">
      <c r="A319" s="38" t="s">
        <v>510</v>
      </c>
      <c r="B319" s="2"/>
      <c r="C319" s="2"/>
      <c r="D319" s="2"/>
      <c r="E319" s="36" t="s">
        <v>511</v>
      </c>
      <c r="F319" s="113">
        <v>2039</v>
      </c>
      <c r="G319" s="113">
        <v>2034</v>
      </c>
      <c r="H319" s="150">
        <f t="shared" si="6"/>
        <v>0.9975478175576263</v>
      </c>
    </row>
    <row r="320" spans="1:8" ht="15.75">
      <c r="A320" s="1" t="s">
        <v>372</v>
      </c>
      <c r="B320" s="2"/>
      <c r="C320" s="2"/>
      <c r="D320" s="2" t="s">
        <v>375</v>
      </c>
      <c r="E320" s="36"/>
      <c r="F320" s="80">
        <v>54</v>
      </c>
      <c r="G320" s="39">
        <f>G321</f>
        <v>54</v>
      </c>
      <c r="H320" s="152">
        <f t="shared" si="6"/>
        <v>1</v>
      </c>
    </row>
    <row r="321" spans="1:8" ht="36" customHeight="1">
      <c r="A321" s="1" t="s">
        <v>92</v>
      </c>
      <c r="B321" s="2"/>
      <c r="C321" s="2"/>
      <c r="D321" s="2" t="s">
        <v>123</v>
      </c>
      <c r="E321" s="36"/>
      <c r="F321" s="80">
        <v>54</v>
      </c>
      <c r="G321" s="39">
        <f>G322</f>
        <v>54</v>
      </c>
      <c r="H321" s="152">
        <f t="shared" si="6"/>
        <v>1</v>
      </c>
    </row>
    <row r="322" spans="1:8" ht="15.75">
      <c r="A322" s="38" t="s">
        <v>726</v>
      </c>
      <c r="B322" s="2"/>
      <c r="C322" s="2"/>
      <c r="D322" s="2"/>
      <c r="E322" s="36" t="s">
        <v>727</v>
      </c>
      <c r="F322" s="81">
        <v>54</v>
      </c>
      <c r="G322" s="73">
        <v>54</v>
      </c>
      <c r="H322" s="150">
        <f t="shared" si="6"/>
        <v>1</v>
      </c>
    </row>
    <row r="323" spans="1:8" s="46" customFormat="1" ht="25.5" customHeight="1">
      <c r="A323" s="31" t="s">
        <v>319</v>
      </c>
      <c r="B323" s="24" t="s">
        <v>294</v>
      </c>
      <c r="C323" s="24"/>
      <c r="D323" s="24"/>
      <c r="E323" s="24"/>
      <c r="F323" s="90">
        <v>11590287</v>
      </c>
      <c r="G323" s="90">
        <f>G324+G327+G333+G345+G394+G412+G339+G330</f>
        <v>11097933</v>
      </c>
      <c r="H323" s="147">
        <f t="shared" si="6"/>
        <v>0.9575201200798565</v>
      </c>
    </row>
    <row r="324" spans="1:8" s="25" customFormat="1" ht="47.25">
      <c r="A324" s="23" t="s">
        <v>126</v>
      </c>
      <c r="B324" s="15"/>
      <c r="C324" s="15" t="s">
        <v>490</v>
      </c>
      <c r="D324" s="15"/>
      <c r="E324" s="15"/>
      <c r="F324" s="118">
        <v>66053</v>
      </c>
      <c r="G324" s="118">
        <f>G325</f>
        <v>63941</v>
      </c>
      <c r="H324" s="148">
        <f t="shared" si="6"/>
        <v>0.9680256763508092</v>
      </c>
    </row>
    <row r="325" spans="1:8" s="4" customFormat="1" ht="31.5">
      <c r="A325" s="22" t="s">
        <v>477</v>
      </c>
      <c r="B325" s="16"/>
      <c r="C325" s="16"/>
      <c r="D325" s="16" t="s">
        <v>478</v>
      </c>
      <c r="E325" s="16"/>
      <c r="F325" s="131">
        <v>66053</v>
      </c>
      <c r="G325" s="131">
        <f>G326</f>
        <v>63941</v>
      </c>
      <c r="H325" s="152">
        <f t="shared" si="6"/>
        <v>0.9680256763508092</v>
      </c>
    </row>
    <row r="326" spans="1:8" ht="15.75">
      <c r="A326" s="5" t="s">
        <v>479</v>
      </c>
      <c r="B326" s="6"/>
      <c r="C326" s="6"/>
      <c r="D326" s="6"/>
      <c r="E326" s="6" t="s">
        <v>480</v>
      </c>
      <c r="F326" s="113">
        <v>66053</v>
      </c>
      <c r="G326" s="113">
        <v>63941</v>
      </c>
      <c r="H326" s="150">
        <f t="shared" si="6"/>
        <v>0.9680256763508092</v>
      </c>
    </row>
    <row r="327" spans="1:8" ht="31.5">
      <c r="A327" s="23" t="s">
        <v>678</v>
      </c>
      <c r="B327" s="15"/>
      <c r="C327" s="15" t="s">
        <v>679</v>
      </c>
      <c r="D327" s="15"/>
      <c r="E327" s="15"/>
      <c r="F327" s="79">
        <v>661771</v>
      </c>
      <c r="G327" s="79">
        <f>G328</f>
        <v>636321</v>
      </c>
      <c r="H327" s="151">
        <f t="shared" si="6"/>
        <v>0.9615425879949409</v>
      </c>
    </row>
    <row r="328" spans="1:8" ht="31.5">
      <c r="A328" s="22" t="s">
        <v>680</v>
      </c>
      <c r="B328" s="16"/>
      <c r="C328" s="16"/>
      <c r="D328" s="16" t="s">
        <v>681</v>
      </c>
      <c r="E328" s="16"/>
      <c r="F328" s="80">
        <v>661771</v>
      </c>
      <c r="G328" s="80">
        <f>G329</f>
        <v>636321</v>
      </c>
      <c r="H328" s="152">
        <f t="shared" si="6"/>
        <v>0.9615425879949409</v>
      </c>
    </row>
    <row r="329" spans="1:8" ht="31.5">
      <c r="A329" s="5" t="s">
        <v>682</v>
      </c>
      <c r="B329" s="6"/>
      <c r="C329" s="6"/>
      <c r="D329" s="6"/>
      <c r="E329" s="6" t="s">
        <v>683</v>
      </c>
      <c r="F329" s="113">
        <v>661771</v>
      </c>
      <c r="G329" s="113">
        <v>636321</v>
      </c>
      <c r="H329" s="150">
        <f t="shared" si="6"/>
        <v>0.9615425879949409</v>
      </c>
    </row>
    <row r="330" spans="1:8" ht="15.75">
      <c r="A330" s="23" t="s">
        <v>352</v>
      </c>
      <c r="B330" s="6"/>
      <c r="C330" s="15" t="s">
        <v>353</v>
      </c>
      <c r="D330" s="15"/>
      <c r="E330" s="15"/>
      <c r="F330" s="79">
        <v>117000</v>
      </c>
      <c r="G330" s="79">
        <f>G331</f>
        <v>0</v>
      </c>
      <c r="H330" s="151">
        <f t="shared" si="6"/>
        <v>0</v>
      </c>
    </row>
    <row r="331" spans="1:8" ht="15.75">
      <c r="A331" s="22" t="s">
        <v>352</v>
      </c>
      <c r="B331" s="6"/>
      <c r="C331" s="16"/>
      <c r="D331" s="16" t="s">
        <v>363</v>
      </c>
      <c r="E331" s="16"/>
      <c r="F331" s="80">
        <v>117000</v>
      </c>
      <c r="G331" s="80">
        <f>G332</f>
        <v>0</v>
      </c>
      <c r="H331" s="152">
        <f t="shared" si="6"/>
        <v>0</v>
      </c>
    </row>
    <row r="332" spans="1:8" ht="31.5">
      <c r="A332" s="5" t="s">
        <v>145</v>
      </c>
      <c r="B332" s="6"/>
      <c r="C332" s="6"/>
      <c r="D332" s="6"/>
      <c r="E332" s="6" t="s">
        <v>364</v>
      </c>
      <c r="F332" s="113">
        <v>117000</v>
      </c>
      <c r="G332" s="113">
        <v>0</v>
      </c>
      <c r="H332" s="150">
        <f t="shared" si="6"/>
        <v>0</v>
      </c>
    </row>
    <row r="333" spans="1:8" ht="15.75">
      <c r="A333" s="23" t="s">
        <v>491</v>
      </c>
      <c r="B333" s="15"/>
      <c r="C333" s="15" t="s">
        <v>469</v>
      </c>
      <c r="D333" s="15"/>
      <c r="E333" s="15"/>
      <c r="F333" s="118">
        <v>15330</v>
      </c>
      <c r="G333" s="118">
        <f>G334+G336</f>
        <v>-9281</v>
      </c>
      <c r="H333" s="151">
        <f t="shared" si="6"/>
        <v>-0.6054142204827136</v>
      </c>
    </row>
    <row r="334" spans="1:8" ht="31.5">
      <c r="A334" s="22" t="s">
        <v>477</v>
      </c>
      <c r="B334" s="16"/>
      <c r="C334" s="16"/>
      <c r="D334" s="16" t="s">
        <v>478</v>
      </c>
      <c r="E334" s="16"/>
      <c r="F334" s="80">
        <v>1330</v>
      </c>
      <c r="G334" s="80">
        <f>SUM(G335:G335)</f>
        <v>0</v>
      </c>
      <c r="H334" s="152">
        <f t="shared" si="6"/>
        <v>0</v>
      </c>
    </row>
    <row r="335" spans="1:8" ht="15.75">
      <c r="A335" s="5" t="s">
        <v>479</v>
      </c>
      <c r="B335" s="6"/>
      <c r="C335" s="6"/>
      <c r="D335" s="6"/>
      <c r="E335" s="6" t="s">
        <v>480</v>
      </c>
      <c r="F335" s="113">
        <v>1330</v>
      </c>
      <c r="G335" s="113">
        <v>0</v>
      </c>
      <c r="H335" s="150">
        <f t="shared" si="6"/>
        <v>0</v>
      </c>
    </row>
    <row r="336" spans="1:8" ht="31.5">
      <c r="A336" s="1" t="s">
        <v>672</v>
      </c>
      <c r="B336" s="6"/>
      <c r="C336" s="6"/>
      <c r="D336" s="2" t="s">
        <v>673</v>
      </c>
      <c r="E336" s="6"/>
      <c r="F336" s="80">
        <v>14000</v>
      </c>
      <c r="G336" s="80">
        <f>G338+G337</f>
        <v>-9281</v>
      </c>
      <c r="H336" s="152">
        <f t="shared" si="6"/>
        <v>-0.6629285714285714</v>
      </c>
    </row>
    <row r="337" spans="1:8" ht="15.75">
      <c r="A337" s="5" t="s">
        <v>674</v>
      </c>
      <c r="B337" s="6"/>
      <c r="C337" s="6"/>
      <c r="D337" s="6"/>
      <c r="E337" s="6" t="s">
        <v>7</v>
      </c>
      <c r="F337" s="81">
        <v>10000</v>
      </c>
      <c r="G337" s="81">
        <v>6868</v>
      </c>
      <c r="H337" s="150">
        <f t="shared" si="6"/>
        <v>0.6868</v>
      </c>
    </row>
    <row r="338" spans="1:8" ht="47.25">
      <c r="A338" s="5" t="s">
        <v>209</v>
      </c>
      <c r="B338" s="6"/>
      <c r="C338" s="6"/>
      <c r="D338" s="6"/>
      <c r="E338" s="6" t="s">
        <v>484</v>
      </c>
      <c r="F338" s="113">
        <v>4000</v>
      </c>
      <c r="G338" s="113">
        <f>-5963-10186</f>
        <v>-16149</v>
      </c>
      <c r="H338" s="150">
        <f t="shared" si="6"/>
        <v>-4.03725</v>
      </c>
    </row>
    <row r="339" spans="1:8" ht="15.75">
      <c r="A339" s="76" t="s">
        <v>728</v>
      </c>
      <c r="B339" s="36"/>
      <c r="C339" s="14" t="s">
        <v>717</v>
      </c>
      <c r="D339" s="36"/>
      <c r="E339" s="36"/>
      <c r="F339" s="79">
        <v>8706</v>
      </c>
      <c r="G339" s="79">
        <f>G340+G342</f>
        <v>9</v>
      </c>
      <c r="H339" s="151">
        <f t="shared" si="6"/>
        <v>0.0010337698139214334</v>
      </c>
    </row>
    <row r="340" spans="1:8" ht="15.75">
      <c r="A340" s="22" t="s">
        <v>437</v>
      </c>
      <c r="B340" s="16"/>
      <c r="C340" s="16"/>
      <c r="D340" s="16" t="s">
        <v>438</v>
      </c>
      <c r="E340" s="6"/>
      <c r="F340" s="80">
        <v>8697</v>
      </c>
      <c r="G340" s="80">
        <f>G341</f>
        <v>0</v>
      </c>
      <c r="H340" s="152">
        <f t="shared" si="6"/>
        <v>0</v>
      </c>
    </row>
    <row r="341" spans="1:8" ht="47.25">
      <c r="A341" s="5" t="s">
        <v>142</v>
      </c>
      <c r="B341" s="16"/>
      <c r="C341" s="16"/>
      <c r="D341" s="16"/>
      <c r="E341" s="6" t="s">
        <v>439</v>
      </c>
      <c r="F341" s="113">
        <v>8697</v>
      </c>
      <c r="G341" s="113">
        <v>0</v>
      </c>
      <c r="H341" s="150">
        <f t="shared" si="6"/>
        <v>0</v>
      </c>
    </row>
    <row r="342" spans="1:8" ht="15.75">
      <c r="A342" s="29" t="s">
        <v>372</v>
      </c>
      <c r="B342" s="14"/>
      <c r="C342" s="14"/>
      <c r="D342" s="2" t="s">
        <v>375</v>
      </c>
      <c r="E342" s="36"/>
      <c r="F342" s="80">
        <v>9</v>
      </c>
      <c r="G342" s="80">
        <f>G343</f>
        <v>9</v>
      </c>
      <c r="H342" s="152">
        <f t="shared" si="6"/>
        <v>1</v>
      </c>
    </row>
    <row r="343" spans="1:8" ht="31.5">
      <c r="A343" s="29" t="s">
        <v>92</v>
      </c>
      <c r="B343" s="14"/>
      <c r="C343" s="14"/>
      <c r="D343" s="2" t="s">
        <v>123</v>
      </c>
      <c r="E343" s="36"/>
      <c r="F343" s="80">
        <v>9</v>
      </c>
      <c r="G343" s="80">
        <f>G344</f>
        <v>9</v>
      </c>
      <c r="H343" s="152">
        <f aca="true" t="shared" si="7" ref="H343:H389">G343/F343</f>
        <v>1</v>
      </c>
    </row>
    <row r="344" spans="1:8" ht="15.75">
      <c r="A344" s="55" t="s">
        <v>726</v>
      </c>
      <c r="B344" s="14"/>
      <c r="C344" s="14"/>
      <c r="D344" s="14"/>
      <c r="E344" s="36" t="s">
        <v>727</v>
      </c>
      <c r="F344" s="81">
        <v>9</v>
      </c>
      <c r="G344" s="81">
        <v>9</v>
      </c>
      <c r="H344" s="150">
        <f t="shared" si="7"/>
        <v>1</v>
      </c>
    </row>
    <row r="345" spans="1:8" ht="30.75" customHeight="1">
      <c r="A345" s="23" t="s">
        <v>340</v>
      </c>
      <c r="B345" s="15"/>
      <c r="C345" s="15" t="s">
        <v>339</v>
      </c>
      <c r="D345" s="15"/>
      <c r="E345" s="15"/>
      <c r="F345" s="79">
        <f>F348+F351+F366+F369+F392+F374+F364+F353+F359+F361+F355+F357+F346</f>
        <v>4626996</v>
      </c>
      <c r="G345" s="79">
        <f>G348+G351+G366+G369+G392+G374+G364+G353+G359+G361+G355+G357+G346</f>
        <v>4591328</v>
      </c>
      <c r="H345" s="151">
        <f t="shared" si="7"/>
        <v>0.9922913268133363</v>
      </c>
    </row>
    <row r="346" spans="1:8" ht="18" customHeight="1">
      <c r="A346" s="22" t="s">
        <v>352</v>
      </c>
      <c r="B346" s="16"/>
      <c r="C346" s="6"/>
      <c r="D346" s="6" t="s">
        <v>363</v>
      </c>
      <c r="E346" s="6"/>
      <c r="F346" s="131"/>
      <c r="G346" s="131">
        <f>G347</f>
        <v>168599</v>
      </c>
      <c r="H346" s="149"/>
    </row>
    <row r="347" spans="1:8" ht="31.5" customHeight="1">
      <c r="A347" s="5" t="s">
        <v>145</v>
      </c>
      <c r="B347" s="6"/>
      <c r="C347" s="6"/>
      <c r="D347" s="6"/>
      <c r="E347" s="6" t="s">
        <v>364</v>
      </c>
      <c r="F347" s="113"/>
      <c r="G347" s="113">
        <f>6345+162254</f>
        <v>168599</v>
      </c>
      <c r="H347" s="150"/>
    </row>
    <row r="348" spans="1:8" ht="31.5">
      <c r="A348" s="1" t="s">
        <v>541</v>
      </c>
      <c r="B348" s="15"/>
      <c r="C348" s="15"/>
      <c r="D348" s="2" t="s">
        <v>97</v>
      </c>
      <c r="E348" s="15"/>
      <c r="F348" s="80">
        <v>10862</v>
      </c>
      <c r="G348" s="80">
        <f>SUM(G349:G350)</f>
        <v>10675</v>
      </c>
      <c r="H348" s="152">
        <f t="shared" si="7"/>
        <v>0.9827840176763027</v>
      </c>
    </row>
    <row r="349" spans="1:8" ht="31.5">
      <c r="A349" s="38" t="s">
        <v>510</v>
      </c>
      <c r="B349" s="15"/>
      <c r="C349" s="15"/>
      <c r="D349" s="15"/>
      <c r="E349" s="36" t="s">
        <v>511</v>
      </c>
      <c r="F349" s="113">
        <v>5000</v>
      </c>
      <c r="G349" s="113">
        <v>4995</v>
      </c>
      <c r="H349" s="150">
        <f t="shared" si="7"/>
        <v>0.999</v>
      </c>
    </row>
    <row r="350" spans="1:8" ht="47.25">
      <c r="A350" s="38" t="s">
        <v>518</v>
      </c>
      <c r="B350" s="15"/>
      <c r="C350" s="15"/>
      <c r="D350" s="15"/>
      <c r="E350" s="36" t="s">
        <v>519</v>
      </c>
      <c r="F350" s="113">
        <v>5862</v>
      </c>
      <c r="G350" s="113">
        <v>5680</v>
      </c>
      <c r="H350" s="150">
        <f t="shared" si="7"/>
        <v>0.9689525759126578</v>
      </c>
    </row>
    <row r="351" spans="1:8" ht="15.75">
      <c r="A351" s="1" t="s">
        <v>424</v>
      </c>
      <c r="B351" s="2"/>
      <c r="C351" s="2"/>
      <c r="D351" s="2" t="s">
        <v>425</v>
      </c>
      <c r="E351" s="2"/>
      <c r="F351" s="80">
        <v>104394</v>
      </c>
      <c r="G351" s="80">
        <f>G352</f>
        <v>99267</v>
      </c>
      <c r="H351" s="152">
        <f t="shared" si="7"/>
        <v>0.9508879820679349</v>
      </c>
    </row>
    <row r="352" spans="1:8" ht="31.5">
      <c r="A352" s="5" t="s">
        <v>426</v>
      </c>
      <c r="B352" s="36"/>
      <c r="C352" s="36"/>
      <c r="D352" s="36"/>
      <c r="E352" s="36" t="s">
        <v>427</v>
      </c>
      <c r="F352" s="81">
        <v>104394</v>
      </c>
      <c r="G352" s="81">
        <v>99267</v>
      </c>
      <c r="H352" s="150">
        <f t="shared" si="7"/>
        <v>0.9508879820679349</v>
      </c>
    </row>
    <row r="353" spans="1:8" s="64" customFormat="1" ht="47.25">
      <c r="A353" s="1" t="s">
        <v>542</v>
      </c>
      <c r="B353" s="2"/>
      <c r="C353" s="2"/>
      <c r="D353" s="2" t="s">
        <v>229</v>
      </c>
      <c r="E353" s="2"/>
      <c r="F353" s="80">
        <v>45938</v>
      </c>
      <c r="G353" s="80">
        <f>G354</f>
        <v>40811</v>
      </c>
      <c r="H353" s="152">
        <f t="shared" si="7"/>
        <v>0.8883930515042013</v>
      </c>
    </row>
    <row r="354" spans="1:8" s="82" customFormat="1" ht="38.25" customHeight="1">
      <c r="A354" s="38" t="s">
        <v>236</v>
      </c>
      <c r="B354" s="36"/>
      <c r="C354" s="36"/>
      <c r="D354" s="36"/>
      <c r="E354" s="36" t="s">
        <v>237</v>
      </c>
      <c r="F354" s="81">
        <v>45938</v>
      </c>
      <c r="G354" s="81">
        <v>40811</v>
      </c>
      <c r="H354" s="153">
        <f t="shared" si="7"/>
        <v>0.8883930515042013</v>
      </c>
    </row>
    <row r="355" spans="1:8" s="82" customFormat="1" ht="62.25" customHeight="1">
      <c r="A355" s="1" t="s">
        <v>738</v>
      </c>
      <c r="B355" s="36"/>
      <c r="C355" s="14"/>
      <c r="D355" s="2" t="s">
        <v>739</v>
      </c>
      <c r="E355" s="36"/>
      <c r="F355" s="80">
        <v>252529</v>
      </c>
      <c r="G355" s="80">
        <f>G356</f>
        <v>252529</v>
      </c>
      <c r="H355" s="152">
        <f t="shared" si="7"/>
        <v>1</v>
      </c>
    </row>
    <row r="356" spans="1:8" s="134" customFormat="1" ht="63.75" customHeight="1">
      <c r="A356" s="135" t="s">
        <v>740</v>
      </c>
      <c r="B356" s="136"/>
      <c r="C356" s="137"/>
      <c r="D356" s="138"/>
      <c r="E356" s="136" t="s">
        <v>217</v>
      </c>
      <c r="F356" s="139">
        <v>252529</v>
      </c>
      <c r="G356" s="139">
        <v>252529</v>
      </c>
      <c r="H356" s="153">
        <f t="shared" si="7"/>
        <v>1</v>
      </c>
    </row>
    <row r="357" spans="1:8" s="134" customFormat="1" ht="81.75" customHeight="1">
      <c r="A357" s="140" t="s">
        <v>741</v>
      </c>
      <c r="B357" s="136"/>
      <c r="C357" s="137"/>
      <c r="D357" s="138" t="s">
        <v>742</v>
      </c>
      <c r="E357" s="136"/>
      <c r="F357" s="141">
        <v>4500</v>
      </c>
      <c r="G357" s="141">
        <f>G358</f>
        <v>552</v>
      </c>
      <c r="H357" s="152">
        <f t="shared" si="7"/>
        <v>0.12266666666666666</v>
      </c>
    </row>
    <row r="358" spans="1:8" s="82" customFormat="1" ht="79.5" customHeight="1">
      <c r="A358" s="38" t="s">
        <v>743</v>
      </c>
      <c r="B358" s="36"/>
      <c r="C358" s="14"/>
      <c r="D358" s="2"/>
      <c r="E358" s="36" t="s">
        <v>744</v>
      </c>
      <c r="F358" s="81">
        <v>4500</v>
      </c>
      <c r="G358" s="81">
        <v>552</v>
      </c>
      <c r="H358" s="153">
        <f t="shared" si="7"/>
        <v>0.12266666666666666</v>
      </c>
    </row>
    <row r="359" spans="1:8" ht="15.75" outlineLevel="1">
      <c r="A359" s="1" t="s">
        <v>507</v>
      </c>
      <c r="B359" s="36"/>
      <c r="C359" s="36"/>
      <c r="D359" s="2" t="s">
        <v>508</v>
      </c>
      <c r="E359" s="36"/>
      <c r="F359" s="80">
        <v>1404</v>
      </c>
      <c r="G359" s="80">
        <f>SUM(G360)</f>
        <v>1403</v>
      </c>
      <c r="H359" s="152">
        <f t="shared" si="7"/>
        <v>0.9992877492877493</v>
      </c>
    </row>
    <row r="360" spans="1:8" ht="94.5" outlineLevel="1">
      <c r="A360" s="38" t="s">
        <v>516</v>
      </c>
      <c r="B360" s="36"/>
      <c r="C360" s="36"/>
      <c r="D360" s="36"/>
      <c r="E360" s="36" t="s">
        <v>517</v>
      </c>
      <c r="F360" s="113">
        <v>1404</v>
      </c>
      <c r="G360" s="113">
        <v>1403</v>
      </c>
      <c r="H360" s="150">
        <f t="shared" si="7"/>
        <v>0.9992877492877493</v>
      </c>
    </row>
    <row r="361" spans="1:8" ht="15.75" outlineLevel="1">
      <c r="A361" s="1" t="s">
        <v>344</v>
      </c>
      <c r="B361" s="2"/>
      <c r="C361" s="2"/>
      <c r="D361" s="2" t="s">
        <v>377</v>
      </c>
      <c r="E361" s="2"/>
      <c r="F361" s="80">
        <v>542535</v>
      </c>
      <c r="G361" s="80">
        <f>G363+G362</f>
        <v>542535</v>
      </c>
      <c r="H361" s="152">
        <f t="shared" si="7"/>
        <v>1</v>
      </c>
    </row>
    <row r="362" spans="1:8" s="82" customFormat="1" ht="63" outlineLevel="1">
      <c r="A362" s="38" t="s">
        <v>393</v>
      </c>
      <c r="B362" s="2"/>
      <c r="C362" s="2"/>
      <c r="D362" s="2"/>
      <c r="E362" s="36" t="s">
        <v>395</v>
      </c>
      <c r="F362" s="81">
        <v>65235</v>
      </c>
      <c r="G362" s="81">
        <v>65235</v>
      </c>
      <c r="H362" s="153">
        <f t="shared" si="7"/>
        <v>1</v>
      </c>
    </row>
    <row r="363" spans="1:8" ht="47.25" outlineLevel="1">
      <c r="A363" s="38" t="s">
        <v>457</v>
      </c>
      <c r="B363" s="36"/>
      <c r="C363" s="36"/>
      <c r="D363" s="36"/>
      <c r="E363" s="36" t="s">
        <v>458</v>
      </c>
      <c r="F363" s="113">
        <v>477300</v>
      </c>
      <c r="G363" s="113">
        <v>477300</v>
      </c>
      <c r="H363" s="150">
        <f t="shared" si="7"/>
        <v>1</v>
      </c>
    </row>
    <row r="364" spans="1:8" ht="31.5">
      <c r="A364" s="1" t="s">
        <v>194</v>
      </c>
      <c r="B364" s="2"/>
      <c r="C364" s="2"/>
      <c r="D364" s="2" t="s">
        <v>627</v>
      </c>
      <c r="E364" s="2"/>
      <c r="F364" s="80">
        <v>26514</v>
      </c>
      <c r="G364" s="80">
        <f>G365</f>
        <v>26467</v>
      </c>
      <c r="H364" s="152">
        <f t="shared" si="7"/>
        <v>0.9982273515878404</v>
      </c>
    </row>
    <row r="365" spans="1:8" ht="31.5">
      <c r="A365" s="5" t="s">
        <v>525</v>
      </c>
      <c r="B365" s="36"/>
      <c r="C365" s="36"/>
      <c r="D365" s="36"/>
      <c r="E365" s="36" t="s">
        <v>526</v>
      </c>
      <c r="F365" s="113">
        <v>26514</v>
      </c>
      <c r="G365" s="113">
        <v>26467</v>
      </c>
      <c r="H365" s="150">
        <f t="shared" si="7"/>
        <v>0.9982273515878404</v>
      </c>
    </row>
    <row r="366" spans="1:8" ht="15.75">
      <c r="A366" s="1" t="s">
        <v>62</v>
      </c>
      <c r="B366" s="2"/>
      <c r="C366" s="24"/>
      <c r="D366" s="2" t="s">
        <v>428</v>
      </c>
      <c r="E366" s="24"/>
      <c r="F366" s="80">
        <v>2247102</v>
      </c>
      <c r="G366" s="80">
        <f>SUM(G367:G368)</f>
        <v>2177904</v>
      </c>
      <c r="H366" s="152">
        <f t="shared" si="7"/>
        <v>0.9692056702365981</v>
      </c>
    </row>
    <row r="367" spans="1:8" ht="15.75">
      <c r="A367" s="5" t="s">
        <v>467</v>
      </c>
      <c r="B367" s="6"/>
      <c r="C367" s="6"/>
      <c r="D367" s="6"/>
      <c r="E367" s="6" t="s">
        <v>351</v>
      </c>
      <c r="F367" s="113">
        <v>1469862</v>
      </c>
      <c r="G367" s="113">
        <f>484274+247006-592+35978+387338+201492+17025+35112+800</f>
        <v>1408433</v>
      </c>
      <c r="H367" s="150">
        <f t="shared" si="7"/>
        <v>0.9582076412615607</v>
      </c>
    </row>
    <row r="368" spans="1:8" ht="78.75">
      <c r="A368" s="38" t="s">
        <v>81</v>
      </c>
      <c r="B368" s="36"/>
      <c r="C368" s="36"/>
      <c r="D368" s="36"/>
      <c r="E368" s="36" t="s">
        <v>429</v>
      </c>
      <c r="F368" s="113">
        <v>777240</v>
      </c>
      <c r="G368" s="113">
        <v>769471</v>
      </c>
      <c r="H368" s="150">
        <f t="shared" si="7"/>
        <v>0.9900043744531933</v>
      </c>
    </row>
    <row r="369" spans="1:8" ht="31.5">
      <c r="A369" s="1" t="s">
        <v>26</v>
      </c>
      <c r="B369" s="6"/>
      <c r="C369" s="6"/>
      <c r="D369" s="16" t="s">
        <v>28</v>
      </c>
      <c r="E369" s="6"/>
      <c r="F369" s="80">
        <v>235426</v>
      </c>
      <c r="G369" s="80">
        <f>G370+G371+G372+G373</f>
        <v>204389</v>
      </c>
      <c r="H369" s="150">
        <f t="shared" si="7"/>
        <v>0.8681666425968245</v>
      </c>
    </row>
    <row r="370" spans="1:8" ht="49.5" customHeight="1">
      <c r="A370" s="5" t="s">
        <v>747</v>
      </c>
      <c r="B370" s="6"/>
      <c r="C370" s="6"/>
      <c r="D370" s="16"/>
      <c r="E370" s="6" t="s">
        <v>748</v>
      </c>
      <c r="F370" s="113">
        <v>18084</v>
      </c>
      <c r="G370" s="113">
        <v>18041</v>
      </c>
      <c r="H370" s="150">
        <f t="shared" si="7"/>
        <v>0.9976222074762221</v>
      </c>
    </row>
    <row r="371" spans="1:8" ht="91.5" customHeight="1">
      <c r="A371" s="5" t="s">
        <v>158</v>
      </c>
      <c r="B371" s="6"/>
      <c r="C371" s="6"/>
      <c r="D371" s="16"/>
      <c r="E371" s="6" t="s">
        <v>528</v>
      </c>
      <c r="F371" s="113">
        <v>65116</v>
      </c>
      <c r="G371" s="113">
        <v>45237</v>
      </c>
      <c r="H371" s="150">
        <f t="shared" si="7"/>
        <v>0.6947140487744947</v>
      </c>
    </row>
    <row r="372" spans="1:8" ht="78.75">
      <c r="A372" s="5" t="s">
        <v>529</v>
      </c>
      <c r="B372" s="6"/>
      <c r="C372" s="6"/>
      <c r="D372" s="16"/>
      <c r="E372" s="6" t="s">
        <v>213</v>
      </c>
      <c r="F372" s="113">
        <v>68875</v>
      </c>
      <c r="G372" s="113">
        <v>57761</v>
      </c>
      <c r="H372" s="150">
        <f t="shared" si="7"/>
        <v>0.8386352087114337</v>
      </c>
    </row>
    <row r="373" spans="1:8" ht="37.5" customHeight="1">
      <c r="A373" s="5" t="s">
        <v>473</v>
      </c>
      <c r="B373" s="6"/>
      <c r="C373" s="6"/>
      <c r="D373" s="16"/>
      <c r="E373" s="6" t="s">
        <v>472</v>
      </c>
      <c r="F373" s="113">
        <v>83351</v>
      </c>
      <c r="G373" s="113">
        <v>83350</v>
      </c>
      <c r="H373" s="150">
        <f t="shared" si="7"/>
        <v>0.9999880025434608</v>
      </c>
    </row>
    <row r="374" spans="1:8" ht="15.75">
      <c r="A374" s="35" t="s">
        <v>372</v>
      </c>
      <c r="B374" s="16"/>
      <c r="C374" s="16"/>
      <c r="D374" s="16" t="s">
        <v>375</v>
      </c>
      <c r="E374" s="16"/>
      <c r="F374" s="80">
        <v>1025220</v>
      </c>
      <c r="G374" s="80">
        <f>G375+G379+G383+G388+G385+G390+G381</f>
        <v>935671</v>
      </c>
      <c r="H374" s="152">
        <f t="shared" si="7"/>
        <v>0.9126538694133942</v>
      </c>
    </row>
    <row r="375" spans="1:8" ht="31.5">
      <c r="A375" s="1" t="s">
        <v>101</v>
      </c>
      <c r="B375" s="2"/>
      <c r="C375" s="2"/>
      <c r="D375" s="2" t="s">
        <v>430</v>
      </c>
      <c r="E375" s="2"/>
      <c r="F375" s="80">
        <v>108677</v>
      </c>
      <c r="G375" s="80">
        <f>G376+G377+G378</f>
        <v>104486</v>
      </c>
      <c r="H375" s="152">
        <f t="shared" si="7"/>
        <v>0.9614361824489083</v>
      </c>
    </row>
    <row r="376" spans="1:8" ht="15.75">
      <c r="A376" s="5" t="s">
        <v>431</v>
      </c>
      <c r="B376" s="36"/>
      <c r="C376" s="36"/>
      <c r="D376" s="36"/>
      <c r="E376" s="36" t="s">
        <v>432</v>
      </c>
      <c r="F376" s="113">
        <v>93059</v>
      </c>
      <c r="G376" s="113">
        <f>26229+63843</f>
        <v>90072</v>
      </c>
      <c r="H376" s="150">
        <f t="shared" si="7"/>
        <v>0.9679020836243674</v>
      </c>
    </row>
    <row r="377" spans="1:8" ht="31.5">
      <c r="A377" s="5" t="s">
        <v>510</v>
      </c>
      <c r="B377" s="36"/>
      <c r="C377" s="36"/>
      <c r="D377" s="36"/>
      <c r="E377" s="36" t="s">
        <v>511</v>
      </c>
      <c r="F377" s="113">
        <v>7662</v>
      </c>
      <c r="G377" s="113">
        <v>6838</v>
      </c>
      <c r="H377" s="150">
        <f t="shared" si="7"/>
        <v>0.892456277734273</v>
      </c>
    </row>
    <row r="378" spans="1:8" ht="47.25">
      <c r="A378" s="5" t="s">
        <v>518</v>
      </c>
      <c r="B378" s="36"/>
      <c r="C378" s="36"/>
      <c r="D378" s="36"/>
      <c r="E378" s="36" t="s">
        <v>519</v>
      </c>
      <c r="F378" s="113">
        <v>7956</v>
      </c>
      <c r="G378" s="113">
        <v>7576</v>
      </c>
      <c r="H378" s="150">
        <f t="shared" si="7"/>
        <v>0.9522373051784816</v>
      </c>
    </row>
    <row r="379" spans="1:8" ht="47.25">
      <c r="A379" s="1" t="s">
        <v>161</v>
      </c>
      <c r="B379" s="36"/>
      <c r="C379" s="36"/>
      <c r="D379" s="2" t="s">
        <v>669</v>
      </c>
      <c r="E379" s="36"/>
      <c r="F379" s="80">
        <v>79543</v>
      </c>
      <c r="G379" s="80">
        <f>G380</f>
        <v>52128</v>
      </c>
      <c r="H379" s="152">
        <f t="shared" si="7"/>
        <v>0.6553436506040757</v>
      </c>
    </row>
    <row r="380" spans="1:8" ht="15.75">
      <c r="A380" s="5" t="s">
        <v>431</v>
      </c>
      <c r="B380" s="36"/>
      <c r="C380" s="36"/>
      <c r="D380" s="36"/>
      <c r="E380" s="36" t="s">
        <v>432</v>
      </c>
      <c r="F380" s="113">
        <v>79543</v>
      </c>
      <c r="G380" s="113">
        <v>52128</v>
      </c>
      <c r="H380" s="150">
        <f t="shared" si="7"/>
        <v>0.6553436506040757</v>
      </c>
    </row>
    <row r="381" spans="1:8" s="64" customFormat="1" ht="63">
      <c r="A381" s="1" t="s">
        <v>753</v>
      </c>
      <c r="B381" s="2"/>
      <c r="C381" s="2"/>
      <c r="D381" s="2" t="s">
        <v>434</v>
      </c>
      <c r="E381" s="2"/>
      <c r="F381" s="80">
        <v>59776</v>
      </c>
      <c r="G381" s="80">
        <f>G382</f>
        <v>59344</v>
      </c>
      <c r="H381" s="152">
        <f t="shared" si="7"/>
        <v>0.9927730192719486</v>
      </c>
    </row>
    <row r="382" spans="1:8" s="82" customFormat="1" ht="34.5" customHeight="1">
      <c r="A382" s="38" t="s">
        <v>236</v>
      </c>
      <c r="B382" s="36"/>
      <c r="C382" s="36"/>
      <c r="D382" s="36"/>
      <c r="E382" s="36" t="s">
        <v>237</v>
      </c>
      <c r="F382" s="81">
        <v>59776</v>
      </c>
      <c r="G382" s="81">
        <v>59344</v>
      </c>
      <c r="H382" s="153">
        <f t="shared" si="7"/>
        <v>0.9927730192719486</v>
      </c>
    </row>
    <row r="383" spans="1:8" s="4" customFormat="1" ht="47.25">
      <c r="A383" s="1" t="s">
        <v>754</v>
      </c>
      <c r="B383" s="2"/>
      <c r="C383" s="2"/>
      <c r="D383" s="2" t="s">
        <v>435</v>
      </c>
      <c r="E383" s="2"/>
      <c r="F383" s="80">
        <v>258436</v>
      </c>
      <c r="G383" s="80">
        <f>G384</f>
        <v>248845</v>
      </c>
      <c r="H383" s="149">
        <f t="shared" si="7"/>
        <v>0.9628882972960423</v>
      </c>
    </row>
    <row r="384" spans="1:8" ht="15.75">
      <c r="A384" s="5" t="s">
        <v>431</v>
      </c>
      <c r="B384" s="36"/>
      <c r="C384" s="36"/>
      <c r="D384" s="36"/>
      <c r="E384" s="36" t="s">
        <v>432</v>
      </c>
      <c r="F384" s="113">
        <v>258436</v>
      </c>
      <c r="G384" s="113">
        <v>248845</v>
      </c>
      <c r="H384" s="150">
        <f t="shared" si="7"/>
        <v>0.9628882972960423</v>
      </c>
    </row>
    <row r="385" spans="1:8" ht="15.75">
      <c r="A385" s="1" t="s">
        <v>180</v>
      </c>
      <c r="B385" s="6"/>
      <c r="C385" s="6"/>
      <c r="D385" s="2" t="s">
        <v>183</v>
      </c>
      <c r="E385" s="6"/>
      <c r="F385" s="80">
        <v>34250</v>
      </c>
      <c r="G385" s="80">
        <f>G386+G387</f>
        <v>32175</v>
      </c>
      <c r="H385" s="152">
        <f t="shared" si="7"/>
        <v>0.9394160583941605</v>
      </c>
    </row>
    <row r="386" spans="1:8" ht="15.75">
      <c r="A386" s="5" t="s">
        <v>467</v>
      </c>
      <c r="B386" s="6"/>
      <c r="C386" s="6"/>
      <c r="D386" s="2"/>
      <c r="E386" s="6" t="s">
        <v>351</v>
      </c>
      <c r="F386" s="113">
        <v>27579</v>
      </c>
      <c r="G386" s="113">
        <v>25652</v>
      </c>
      <c r="H386" s="150">
        <f t="shared" si="7"/>
        <v>0.930127995938939</v>
      </c>
    </row>
    <row r="387" spans="1:8" ht="15.75" collapsed="1">
      <c r="A387" s="5" t="s">
        <v>431</v>
      </c>
      <c r="B387" s="36"/>
      <c r="C387" s="36"/>
      <c r="D387" s="36"/>
      <c r="E387" s="36" t="s">
        <v>432</v>
      </c>
      <c r="F387" s="113">
        <v>6671</v>
      </c>
      <c r="G387" s="113">
        <v>6523</v>
      </c>
      <c r="H387" s="150">
        <f t="shared" si="7"/>
        <v>0.9778144206265927</v>
      </c>
    </row>
    <row r="388" spans="1:8" ht="47.25">
      <c r="A388" s="1" t="s">
        <v>184</v>
      </c>
      <c r="B388" s="36"/>
      <c r="C388" s="36"/>
      <c r="D388" s="2" t="s">
        <v>185</v>
      </c>
      <c r="E388" s="36"/>
      <c r="F388" s="80">
        <v>472982</v>
      </c>
      <c r="G388" s="80">
        <f>G389</f>
        <v>427988</v>
      </c>
      <c r="H388" s="152">
        <f t="shared" si="7"/>
        <v>0.9048716441640485</v>
      </c>
    </row>
    <row r="389" spans="1:8" ht="15.75">
      <c r="A389" s="5" t="s">
        <v>431</v>
      </c>
      <c r="B389" s="36"/>
      <c r="C389" s="36"/>
      <c r="D389" s="36"/>
      <c r="E389" s="36" t="s">
        <v>432</v>
      </c>
      <c r="F389" s="113">
        <v>472982</v>
      </c>
      <c r="G389" s="113">
        <v>427988</v>
      </c>
      <c r="H389" s="150">
        <f t="shared" si="7"/>
        <v>0.9048716441640485</v>
      </c>
    </row>
    <row r="390" spans="1:8" ht="39" customHeight="1">
      <c r="A390" s="1" t="s">
        <v>561</v>
      </c>
      <c r="B390" s="2"/>
      <c r="C390" s="2"/>
      <c r="D390" s="2" t="s">
        <v>558</v>
      </c>
      <c r="E390" s="2"/>
      <c r="F390" s="80">
        <v>11556</v>
      </c>
      <c r="G390" s="80">
        <f>G391</f>
        <v>10705</v>
      </c>
      <c r="H390" s="152">
        <f aca="true" t="shared" si="8" ref="H390:H424">G390/F390</f>
        <v>0.9263586015922465</v>
      </c>
    </row>
    <row r="391" spans="1:8" ht="15.75">
      <c r="A391" s="38" t="s">
        <v>431</v>
      </c>
      <c r="B391" s="36"/>
      <c r="C391" s="36"/>
      <c r="D391" s="36"/>
      <c r="E391" s="36" t="s">
        <v>432</v>
      </c>
      <c r="F391" s="113">
        <v>11556</v>
      </c>
      <c r="G391" s="113">
        <v>10705</v>
      </c>
      <c r="H391" s="150">
        <f t="shared" si="8"/>
        <v>0.9263586015922465</v>
      </c>
    </row>
    <row r="392" spans="1:8" ht="31.5">
      <c r="A392" s="22" t="s">
        <v>341</v>
      </c>
      <c r="B392" s="16"/>
      <c r="C392" s="16"/>
      <c r="D392" s="16" t="s">
        <v>195</v>
      </c>
      <c r="E392" s="16"/>
      <c r="F392" s="80">
        <v>130572</v>
      </c>
      <c r="G392" s="80">
        <f>G393</f>
        <v>130526</v>
      </c>
      <c r="H392" s="152">
        <f t="shared" si="8"/>
        <v>0.9996477039487792</v>
      </c>
    </row>
    <row r="393" spans="1:8" ht="31.5">
      <c r="A393" s="5" t="s">
        <v>9</v>
      </c>
      <c r="B393" s="6"/>
      <c r="C393" s="6"/>
      <c r="D393" s="6"/>
      <c r="E393" s="6" t="s">
        <v>8</v>
      </c>
      <c r="F393" s="113">
        <v>130572</v>
      </c>
      <c r="G393" s="113">
        <v>130526</v>
      </c>
      <c r="H393" s="150">
        <f t="shared" si="8"/>
        <v>0.9996477039487792</v>
      </c>
    </row>
    <row r="394" spans="1:8" s="25" customFormat="1" ht="15.75">
      <c r="A394" s="23" t="s">
        <v>196</v>
      </c>
      <c r="B394" s="15"/>
      <c r="C394" s="15" t="s">
        <v>436</v>
      </c>
      <c r="D394" s="15"/>
      <c r="E394" s="15"/>
      <c r="F394" s="118">
        <v>6050030</v>
      </c>
      <c r="G394" s="118">
        <f>G395+G410</f>
        <v>5771982</v>
      </c>
      <c r="H394" s="148">
        <f t="shared" si="8"/>
        <v>0.9540418807840623</v>
      </c>
    </row>
    <row r="395" spans="1:8" s="4" customFormat="1" ht="15.75">
      <c r="A395" s="22" t="s">
        <v>437</v>
      </c>
      <c r="B395" s="16"/>
      <c r="C395" s="16"/>
      <c r="D395" s="16" t="s">
        <v>438</v>
      </c>
      <c r="E395" s="16"/>
      <c r="F395" s="80">
        <v>6028030</v>
      </c>
      <c r="G395" s="80">
        <f>SUM(G396:G409)</f>
        <v>5749982</v>
      </c>
      <c r="H395" s="149">
        <f t="shared" si="8"/>
        <v>0.9538741512567124</v>
      </c>
    </row>
    <row r="396" spans="1:8" s="4" customFormat="1" ht="110.25">
      <c r="A396" s="38" t="s">
        <v>230</v>
      </c>
      <c r="B396" s="16"/>
      <c r="C396" s="16"/>
      <c r="D396" s="16"/>
      <c r="E396" s="36" t="s">
        <v>203</v>
      </c>
      <c r="F396" s="81">
        <v>1188</v>
      </c>
      <c r="G396" s="81">
        <v>0</v>
      </c>
      <c r="H396" s="149">
        <f t="shared" si="8"/>
        <v>0</v>
      </c>
    </row>
    <row r="397" spans="1:8" ht="72" customHeight="1">
      <c r="A397" s="5" t="s">
        <v>543</v>
      </c>
      <c r="B397" s="6"/>
      <c r="C397" s="6"/>
      <c r="D397" s="6"/>
      <c r="E397" s="6" t="s">
        <v>530</v>
      </c>
      <c r="F397" s="113">
        <v>6664</v>
      </c>
      <c r="G397" s="81">
        <v>5512</v>
      </c>
      <c r="H397" s="150">
        <f t="shared" si="8"/>
        <v>0.8271308523409364</v>
      </c>
    </row>
    <row r="398" spans="1:8" ht="87.75" customHeight="1">
      <c r="A398" s="5" t="s">
        <v>86</v>
      </c>
      <c r="B398" s="6"/>
      <c r="C398" s="6"/>
      <c r="D398" s="6"/>
      <c r="E398" s="6" t="s">
        <v>514</v>
      </c>
      <c r="F398" s="113">
        <v>1480</v>
      </c>
      <c r="G398" s="81">
        <v>950</v>
      </c>
      <c r="H398" s="150">
        <f t="shared" si="8"/>
        <v>0.6418918918918919</v>
      </c>
    </row>
    <row r="399" spans="1:8" ht="72" customHeight="1">
      <c r="A399" s="5" t="s">
        <v>544</v>
      </c>
      <c r="B399" s="6"/>
      <c r="C399" s="6"/>
      <c r="D399" s="6"/>
      <c r="E399" s="6" t="s">
        <v>531</v>
      </c>
      <c r="F399" s="113">
        <v>44893</v>
      </c>
      <c r="G399" s="81">
        <v>44863</v>
      </c>
      <c r="H399" s="150">
        <f t="shared" si="8"/>
        <v>0.9993317443699463</v>
      </c>
    </row>
    <row r="400" spans="1:8" ht="78.75">
      <c r="A400" s="5" t="s">
        <v>532</v>
      </c>
      <c r="B400" s="6"/>
      <c r="C400" s="6"/>
      <c r="D400" s="16"/>
      <c r="E400" s="6" t="s">
        <v>104</v>
      </c>
      <c r="F400" s="113">
        <v>101</v>
      </c>
      <c r="G400" s="81">
        <v>97</v>
      </c>
      <c r="H400" s="150">
        <f t="shared" si="8"/>
        <v>0.9603960396039604</v>
      </c>
    </row>
    <row r="401" spans="1:8" ht="47.25">
      <c r="A401" s="5" t="s">
        <v>5</v>
      </c>
      <c r="B401" s="6"/>
      <c r="C401" s="6"/>
      <c r="D401" s="6"/>
      <c r="E401" s="6" t="s">
        <v>4</v>
      </c>
      <c r="F401" s="113">
        <v>33011</v>
      </c>
      <c r="G401" s="81">
        <v>33011</v>
      </c>
      <c r="H401" s="150">
        <f t="shared" si="8"/>
        <v>1</v>
      </c>
    </row>
    <row r="402" spans="1:8" ht="63">
      <c r="A402" s="5" t="s">
        <v>202</v>
      </c>
      <c r="B402" s="6"/>
      <c r="C402" s="6"/>
      <c r="D402" s="6"/>
      <c r="E402" s="6" t="s">
        <v>200</v>
      </c>
      <c r="F402" s="113">
        <v>8501</v>
      </c>
      <c r="G402" s="81">
        <v>8500</v>
      </c>
      <c r="H402" s="150">
        <f t="shared" si="8"/>
        <v>0.9998823667803788</v>
      </c>
    </row>
    <row r="403" spans="1:8" ht="47.25">
      <c r="A403" s="5" t="s">
        <v>142</v>
      </c>
      <c r="B403" s="6"/>
      <c r="C403" s="6"/>
      <c r="D403" s="6"/>
      <c r="E403" s="6" t="s">
        <v>439</v>
      </c>
      <c r="F403" s="113">
        <v>5087966</v>
      </c>
      <c r="G403" s="81">
        <f>14420-7+4185750+120740+553055+140743-6-6-16</f>
        <v>5014673</v>
      </c>
      <c r="H403" s="150">
        <f t="shared" si="8"/>
        <v>0.9855948329843399</v>
      </c>
    </row>
    <row r="404" spans="1:8" ht="110.25">
      <c r="A404" s="5" t="s">
        <v>562</v>
      </c>
      <c r="B404" s="6"/>
      <c r="C404" s="6"/>
      <c r="D404" s="6"/>
      <c r="E404" s="6" t="s">
        <v>563</v>
      </c>
      <c r="F404" s="113">
        <v>16058</v>
      </c>
      <c r="G404" s="81">
        <v>13807</v>
      </c>
      <c r="H404" s="150">
        <f t="shared" si="8"/>
        <v>0.8598206501432308</v>
      </c>
    </row>
    <row r="405" spans="1:8" ht="63">
      <c r="A405" s="5" t="s">
        <v>533</v>
      </c>
      <c r="B405" s="6"/>
      <c r="C405" s="6"/>
      <c r="D405" s="6"/>
      <c r="E405" s="6" t="s">
        <v>642</v>
      </c>
      <c r="F405" s="113">
        <v>37285</v>
      </c>
      <c r="G405" s="81">
        <v>34890</v>
      </c>
      <c r="H405" s="150">
        <f t="shared" si="8"/>
        <v>0.9357650529703634</v>
      </c>
    </row>
    <row r="406" spans="1:8" ht="31.5">
      <c r="A406" s="19" t="s">
        <v>6</v>
      </c>
      <c r="B406" s="6"/>
      <c r="C406" s="6"/>
      <c r="D406" s="6"/>
      <c r="E406" s="6" t="s">
        <v>440</v>
      </c>
      <c r="F406" s="113">
        <v>658683</v>
      </c>
      <c r="G406" s="81">
        <v>474716</v>
      </c>
      <c r="H406" s="150">
        <f t="shared" si="8"/>
        <v>0.7207048003364289</v>
      </c>
    </row>
    <row r="407" spans="1:8" ht="78.75">
      <c r="A407" s="19" t="s">
        <v>29</v>
      </c>
      <c r="B407" s="6"/>
      <c r="C407" s="6"/>
      <c r="D407" s="6"/>
      <c r="E407" s="6" t="s">
        <v>30</v>
      </c>
      <c r="F407" s="113">
        <v>190</v>
      </c>
      <c r="G407" s="81">
        <v>190</v>
      </c>
      <c r="H407" s="150">
        <f t="shared" si="8"/>
        <v>1</v>
      </c>
    </row>
    <row r="408" spans="1:8" ht="31.5">
      <c r="A408" s="5" t="s">
        <v>169</v>
      </c>
      <c r="B408" s="6"/>
      <c r="C408" s="6"/>
      <c r="D408" s="6"/>
      <c r="E408" s="6" t="s">
        <v>168</v>
      </c>
      <c r="F408" s="113">
        <v>50478</v>
      </c>
      <c r="G408" s="81">
        <v>44041</v>
      </c>
      <c r="H408" s="150">
        <f t="shared" si="8"/>
        <v>0.872479099805856</v>
      </c>
    </row>
    <row r="409" spans="1:8" ht="36.75" customHeight="1">
      <c r="A409" s="5" t="s">
        <v>534</v>
      </c>
      <c r="B409" s="6"/>
      <c r="C409" s="6"/>
      <c r="D409" s="6"/>
      <c r="E409" s="6" t="s">
        <v>535</v>
      </c>
      <c r="F409" s="113">
        <v>81532</v>
      </c>
      <c r="G409" s="81">
        <v>74732</v>
      </c>
      <c r="H409" s="150">
        <f t="shared" si="8"/>
        <v>0.9165971643035863</v>
      </c>
    </row>
    <row r="410" spans="1:8" ht="31.5">
      <c r="A410" s="22" t="s">
        <v>26</v>
      </c>
      <c r="B410" s="16"/>
      <c r="C410" s="16"/>
      <c r="D410" s="16" t="s">
        <v>28</v>
      </c>
      <c r="E410" s="16"/>
      <c r="F410" s="80">
        <v>22000</v>
      </c>
      <c r="G410" s="80">
        <f>G411</f>
        <v>22000</v>
      </c>
      <c r="H410" s="152">
        <f t="shared" si="8"/>
        <v>1</v>
      </c>
    </row>
    <row r="411" spans="1:8" ht="63">
      <c r="A411" s="5" t="s">
        <v>749</v>
      </c>
      <c r="B411" s="16"/>
      <c r="C411" s="16"/>
      <c r="D411" s="16"/>
      <c r="E411" s="6" t="s">
        <v>750</v>
      </c>
      <c r="F411" s="81">
        <v>22000</v>
      </c>
      <c r="G411" s="81">
        <v>22000</v>
      </c>
      <c r="H411" s="150">
        <f t="shared" si="8"/>
        <v>1</v>
      </c>
    </row>
    <row r="412" spans="1:8" ht="15.75">
      <c r="A412" s="32" t="s">
        <v>58</v>
      </c>
      <c r="B412" s="6"/>
      <c r="C412" s="14" t="s">
        <v>59</v>
      </c>
      <c r="D412" s="6"/>
      <c r="E412" s="6"/>
      <c r="F412" s="79">
        <v>44401</v>
      </c>
      <c r="G412" s="79">
        <f>G413+G418+G416</f>
        <v>43633</v>
      </c>
      <c r="H412" s="151">
        <f t="shared" si="8"/>
        <v>0.9827030922726966</v>
      </c>
    </row>
    <row r="413" spans="1:8" ht="15.75">
      <c r="A413" s="1" t="s">
        <v>60</v>
      </c>
      <c r="B413" s="6"/>
      <c r="C413" s="14"/>
      <c r="D413" s="2" t="s">
        <v>61</v>
      </c>
      <c r="E413" s="6"/>
      <c r="F413" s="80">
        <v>5900</v>
      </c>
      <c r="G413" s="80">
        <f>G414</f>
        <v>5132</v>
      </c>
      <c r="H413" s="152">
        <f t="shared" si="8"/>
        <v>0.8698305084745763</v>
      </c>
    </row>
    <row r="414" spans="1:8" ht="31.5">
      <c r="A414" s="28" t="s">
        <v>541</v>
      </c>
      <c r="B414" s="6"/>
      <c r="C414" s="14"/>
      <c r="D414" s="2" t="s">
        <v>97</v>
      </c>
      <c r="E414" s="6"/>
      <c r="F414" s="80">
        <v>5900</v>
      </c>
      <c r="G414" s="80">
        <f>G415</f>
        <v>5132</v>
      </c>
      <c r="H414" s="152">
        <f t="shared" si="8"/>
        <v>0.8698305084745763</v>
      </c>
    </row>
    <row r="415" spans="1:8" ht="17.25" customHeight="1">
      <c r="A415" s="5" t="s">
        <v>431</v>
      </c>
      <c r="B415" s="6"/>
      <c r="C415" s="14"/>
      <c r="D415" s="2"/>
      <c r="E415" s="6" t="s">
        <v>432</v>
      </c>
      <c r="F415" s="113">
        <v>5900</v>
      </c>
      <c r="G415" s="113">
        <f>4882+250</f>
        <v>5132</v>
      </c>
      <c r="H415" s="150">
        <f t="shared" si="8"/>
        <v>0.8698305084745763</v>
      </c>
    </row>
    <row r="416" spans="1:8" ht="15.75">
      <c r="A416" s="1" t="s">
        <v>424</v>
      </c>
      <c r="B416" s="36"/>
      <c r="C416" s="36"/>
      <c r="D416" s="2" t="s">
        <v>425</v>
      </c>
      <c r="E416" s="2"/>
      <c r="F416" s="80">
        <v>22401</v>
      </c>
      <c r="G416" s="80">
        <f>G417</f>
        <v>22401</v>
      </c>
      <c r="H416" s="152">
        <f t="shared" si="8"/>
        <v>1</v>
      </c>
    </row>
    <row r="417" spans="1:8" ht="31.5">
      <c r="A417" s="38" t="s">
        <v>426</v>
      </c>
      <c r="B417" s="36"/>
      <c r="C417" s="36"/>
      <c r="D417" s="36"/>
      <c r="E417" s="36" t="s">
        <v>427</v>
      </c>
      <c r="F417" s="113">
        <v>22401</v>
      </c>
      <c r="G417" s="113">
        <v>22401</v>
      </c>
      <c r="H417" s="150">
        <f t="shared" si="8"/>
        <v>1</v>
      </c>
    </row>
    <row r="418" spans="1:8" ht="30" customHeight="1">
      <c r="A418" s="1" t="s">
        <v>210</v>
      </c>
      <c r="B418" s="6"/>
      <c r="C418" s="14"/>
      <c r="D418" s="2" t="s">
        <v>216</v>
      </c>
      <c r="E418" s="6"/>
      <c r="F418" s="80">
        <v>16100</v>
      </c>
      <c r="G418" s="80">
        <f>G419+G421+G423</f>
        <v>16100</v>
      </c>
      <c r="H418" s="152">
        <f t="shared" si="8"/>
        <v>1</v>
      </c>
    </row>
    <row r="419" spans="1:8" ht="78.75">
      <c r="A419" s="28" t="s">
        <v>211</v>
      </c>
      <c r="B419" s="6"/>
      <c r="C419" s="14"/>
      <c r="D419" s="2" t="s">
        <v>218</v>
      </c>
      <c r="E419" s="6"/>
      <c r="F419" s="80">
        <v>5100</v>
      </c>
      <c r="G419" s="80">
        <f>G420</f>
        <v>5100</v>
      </c>
      <c r="H419" s="152">
        <f t="shared" si="8"/>
        <v>1</v>
      </c>
    </row>
    <row r="420" spans="1:8" ht="31.5">
      <c r="A420" s="5" t="s">
        <v>219</v>
      </c>
      <c r="B420" s="6"/>
      <c r="C420" s="14"/>
      <c r="D420" s="2"/>
      <c r="E420" s="6" t="s">
        <v>220</v>
      </c>
      <c r="F420" s="113">
        <v>5100</v>
      </c>
      <c r="G420" s="113">
        <v>5100</v>
      </c>
      <c r="H420" s="150">
        <f t="shared" si="8"/>
        <v>1</v>
      </c>
    </row>
    <row r="421" spans="1:8" ht="94.5">
      <c r="A421" s="28" t="s">
        <v>280</v>
      </c>
      <c r="B421" s="16"/>
      <c r="C421" s="57"/>
      <c r="D421" s="2" t="s">
        <v>751</v>
      </c>
      <c r="E421" s="16"/>
      <c r="F421" s="80">
        <v>5500</v>
      </c>
      <c r="G421" s="80">
        <f>SUM(G422)</f>
        <v>5500</v>
      </c>
      <c r="H421" s="152">
        <f t="shared" si="8"/>
        <v>1</v>
      </c>
    </row>
    <row r="422" spans="1:8" ht="31.5">
      <c r="A422" s="5" t="s">
        <v>219</v>
      </c>
      <c r="B422" s="6"/>
      <c r="C422" s="14"/>
      <c r="D422" s="2"/>
      <c r="E422" s="6" t="s">
        <v>220</v>
      </c>
      <c r="F422" s="113">
        <v>5500</v>
      </c>
      <c r="G422" s="113">
        <v>5500</v>
      </c>
      <c r="H422" s="150">
        <f t="shared" si="8"/>
        <v>1</v>
      </c>
    </row>
    <row r="423" spans="1:8" ht="94.5">
      <c r="A423" s="28" t="s">
        <v>281</v>
      </c>
      <c r="B423" s="16"/>
      <c r="C423" s="57"/>
      <c r="D423" s="2" t="s">
        <v>752</v>
      </c>
      <c r="E423" s="16"/>
      <c r="F423" s="80">
        <v>5500</v>
      </c>
      <c r="G423" s="80">
        <f>G424</f>
        <v>5500</v>
      </c>
      <c r="H423" s="150">
        <f t="shared" si="8"/>
        <v>1</v>
      </c>
    </row>
    <row r="424" spans="1:8" ht="31.5">
      <c r="A424" s="5" t="s">
        <v>219</v>
      </c>
      <c r="B424" s="6"/>
      <c r="C424" s="14"/>
      <c r="D424" s="2"/>
      <c r="E424" s="6" t="s">
        <v>220</v>
      </c>
      <c r="F424" s="113">
        <v>5500</v>
      </c>
      <c r="G424" s="113">
        <v>5500</v>
      </c>
      <c r="H424" s="150">
        <f t="shared" si="8"/>
        <v>1</v>
      </c>
    </row>
    <row r="425" spans="1:8" s="46" customFormat="1" ht="31.5">
      <c r="A425" s="31" t="s">
        <v>66</v>
      </c>
      <c r="B425" s="24" t="s">
        <v>295</v>
      </c>
      <c r="C425" s="24"/>
      <c r="D425" s="24"/>
      <c r="E425" s="24"/>
      <c r="F425" s="90">
        <v>343702</v>
      </c>
      <c r="G425" s="90">
        <f>G426+G429+G432+G441+G446</f>
        <v>328785</v>
      </c>
      <c r="H425" s="147">
        <f aca="true" t="shared" si="9" ref="H425:H450">G425/F425</f>
        <v>0.9565990305555394</v>
      </c>
    </row>
    <row r="426" spans="1:8" s="25" customFormat="1" ht="27" customHeight="1">
      <c r="A426" s="32" t="s">
        <v>589</v>
      </c>
      <c r="B426" s="14"/>
      <c r="C426" s="14" t="s">
        <v>590</v>
      </c>
      <c r="D426" s="14"/>
      <c r="E426" s="14"/>
      <c r="F426" s="118">
        <v>5300</v>
      </c>
      <c r="G426" s="118">
        <f>G427</f>
        <v>5300</v>
      </c>
      <c r="H426" s="148">
        <f t="shared" si="9"/>
        <v>1</v>
      </c>
    </row>
    <row r="427" spans="1:8" s="4" customFormat="1" ht="31.5">
      <c r="A427" s="22" t="s">
        <v>591</v>
      </c>
      <c r="B427" s="16"/>
      <c r="C427" s="16"/>
      <c r="D427" s="16" t="s">
        <v>592</v>
      </c>
      <c r="E427" s="24"/>
      <c r="F427" s="131">
        <v>5300</v>
      </c>
      <c r="G427" s="131">
        <f>G428</f>
        <v>5300</v>
      </c>
      <c r="H427" s="149">
        <f t="shared" si="9"/>
        <v>1</v>
      </c>
    </row>
    <row r="428" spans="1:8" ht="31.5">
      <c r="A428" s="38" t="s">
        <v>735</v>
      </c>
      <c r="B428" s="36"/>
      <c r="C428" s="36"/>
      <c r="D428" s="36"/>
      <c r="E428" s="36" t="s">
        <v>594</v>
      </c>
      <c r="F428" s="113">
        <v>5300</v>
      </c>
      <c r="G428" s="113">
        <v>5300</v>
      </c>
      <c r="H428" s="150">
        <f t="shared" si="9"/>
        <v>1</v>
      </c>
    </row>
    <row r="429" spans="1:8" s="25" customFormat="1" ht="15.75">
      <c r="A429" s="23" t="s">
        <v>365</v>
      </c>
      <c r="B429" s="15"/>
      <c r="C429" s="15" t="s">
        <v>366</v>
      </c>
      <c r="D429" s="15"/>
      <c r="E429" s="15"/>
      <c r="F429" s="118">
        <v>20890</v>
      </c>
      <c r="G429" s="118">
        <f>G430</f>
        <v>20207</v>
      </c>
      <c r="H429" s="148">
        <f t="shared" si="9"/>
        <v>0.9673049305887985</v>
      </c>
    </row>
    <row r="430" spans="1:8" s="4" customFormat="1" ht="31.5">
      <c r="A430" s="22" t="s">
        <v>477</v>
      </c>
      <c r="B430" s="16"/>
      <c r="C430" s="16"/>
      <c r="D430" s="16" t="s">
        <v>478</v>
      </c>
      <c r="E430" s="16"/>
      <c r="F430" s="131">
        <v>20890</v>
      </c>
      <c r="G430" s="131">
        <f>G431</f>
        <v>20207</v>
      </c>
      <c r="H430" s="149">
        <f t="shared" si="9"/>
        <v>0.9673049305887985</v>
      </c>
    </row>
    <row r="431" spans="1:8" ht="15.75">
      <c r="A431" s="5" t="s">
        <v>479</v>
      </c>
      <c r="B431" s="6"/>
      <c r="C431" s="6"/>
      <c r="D431" s="6"/>
      <c r="E431" s="6" t="s">
        <v>480</v>
      </c>
      <c r="F431" s="113">
        <v>20890</v>
      </c>
      <c r="G431" s="113">
        <v>20207</v>
      </c>
      <c r="H431" s="150">
        <f t="shared" si="9"/>
        <v>0.9673049305887985</v>
      </c>
    </row>
    <row r="432" spans="1:8" s="25" customFormat="1" ht="15.75">
      <c r="A432" s="23" t="s">
        <v>342</v>
      </c>
      <c r="B432" s="15"/>
      <c r="C432" s="15" t="s">
        <v>343</v>
      </c>
      <c r="D432" s="15"/>
      <c r="E432" s="15"/>
      <c r="F432" s="118">
        <v>310710</v>
      </c>
      <c r="G432" s="118">
        <f>+G433+G435+G437+G439</f>
        <v>296000</v>
      </c>
      <c r="H432" s="148">
        <f t="shared" si="9"/>
        <v>0.9526568182549644</v>
      </c>
    </row>
    <row r="433" spans="1:8" s="4" customFormat="1" ht="15.75">
      <c r="A433" s="1" t="s">
        <v>442</v>
      </c>
      <c r="B433" s="2"/>
      <c r="C433" s="2"/>
      <c r="D433" s="2" t="s">
        <v>443</v>
      </c>
      <c r="E433" s="2"/>
      <c r="F433" s="131">
        <v>35565</v>
      </c>
      <c r="G433" s="131">
        <f>G434</f>
        <v>35565</v>
      </c>
      <c r="H433" s="149">
        <f t="shared" si="9"/>
        <v>1</v>
      </c>
    </row>
    <row r="434" spans="1:8" ht="31.5">
      <c r="A434" s="5" t="s">
        <v>444</v>
      </c>
      <c r="B434" s="6"/>
      <c r="C434" s="6"/>
      <c r="D434" s="6"/>
      <c r="E434" s="6" t="s">
        <v>445</v>
      </c>
      <c r="F434" s="113">
        <v>35565</v>
      </c>
      <c r="G434" s="113">
        <v>35565</v>
      </c>
      <c r="H434" s="150">
        <f t="shared" si="9"/>
        <v>1</v>
      </c>
    </row>
    <row r="435" spans="1:8" s="4" customFormat="1" ht="15.75">
      <c r="A435" s="1" t="s">
        <v>446</v>
      </c>
      <c r="B435" s="2"/>
      <c r="C435" s="2"/>
      <c r="D435" s="2" t="s">
        <v>447</v>
      </c>
      <c r="E435" s="2"/>
      <c r="F435" s="131">
        <v>16022</v>
      </c>
      <c r="G435" s="131">
        <f>G436</f>
        <v>15933</v>
      </c>
      <c r="H435" s="149">
        <f t="shared" si="9"/>
        <v>0.994445137935339</v>
      </c>
    </row>
    <row r="436" spans="1:8" ht="31.5">
      <c r="A436" s="5" t="s">
        <v>448</v>
      </c>
      <c r="B436" s="6"/>
      <c r="C436" s="6"/>
      <c r="D436" s="6"/>
      <c r="E436" s="6" t="s">
        <v>449</v>
      </c>
      <c r="F436" s="113">
        <v>16022</v>
      </c>
      <c r="G436" s="113">
        <v>15933</v>
      </c>
      <c r="H436" s="150">
        <f t="shared" si="9"/>
        <v>0.994445137935339</v>
      </c>
    </row>
    <row r="437" spans="1:8" s="4" customFormat="1" ht="15.75">
      <c r="A437" s="1" t="s">
        <v>450</v>
      </c>
      <c r="B437" s="2"/>
      <c r="C437" s="2"/>
      <c r="D437" s="2" t="s">
        <v>451</v>
      </c>
      <c r="E437" s="2"/>
      <c r="F437" s="131">
        <v>198901</v>
      </c>
      <c r="G437" s="131">
        <f>G438</f>
        <v>184280</v>
      </c>
      <c r="H437" s="149">
        <f t="shared" si="9"/>
        <v>0.9264910684209733</v>
      </c>
    </row>
    <row r="438" spans="1:8" ht="31.5">
      <c r="A438" s="5" t="s">
        <v>452</v>
      </c>
      <c r="B438" s="6"/>
      <c r="C438" s="6"/>
      <c r="D438" s="6"/>
      <c r="E438" s="6" t="s">
        <v>453</v>
      </c>
      <c r="F438" s="113">
        <v>198901</v>
      </c>
      <c r="G438" s="113">
        <v>184280</v>
      </c>
      <c r="H438" s="150">
        <f t="shared" si="9"/>
        <v>0.9264910684209733</v>
      </c>
    </row>
    <row r="439" spans="1:8" ht="15.75">
      <c r="A439" s="1" t="s">
        <v>93</v>
      </c>
      <c r="B439" s="2"/>
      <c r="C439" s="2"/>
      <c r="D439" s="2" t="s">
        <v>94</v>
      </c>
      <c r="E439" s="36"/>
      <c r="F439" s="80">
        <v>60222</v>
      </c>
      <c r="G439" s="80">
        <f>G440</f>
        <v>60222</v>
      </c>
      <c r="H439" s="152">
        <f t="shared" si="9"/>
        <v>1</v>
      </c>
    </row>
    <row r="440" spans="1:8" ht="63">
      <c r="A440" s="38" t="s">
        <v>186</v>
      </c>
      <c r="B440" s="2"/>
      <c r="C440" s="2"/>
      <c r="D440" s="2"/>
      <c r="E440" s="36" t="s">
        <v>187</v>
      </c>
      <c r="F440" s="113">
        <v>60222</v>
      </c>
      <c r="G440" s="113">
        <v>60222</v>
      </c>
      <c r="H440" s="150">
        <f t="shared" si="9"/>
        <v>1</v>
      </c>
    </row>
    <row r="441" spans="1:8" s="25" customFormat="1" ht="31.5">
      <c r="A441" s="23" t="s">
        <v>347</v>
      </c>
      <c r="B441" s="15"/>
      <c r="C441" s="15" t="s">
        <v>348</v>
      </c>
      <c r="D441" s="15"/>
      <c r="E441" s="15"/>
      <c r="F441" s="118">
        <f>F444+F442</f>
        <v>6800</v>
      </c>
      <c r="G441" s="118">
        <f>G444+G442</f>
        <v>7276</v>
      </c>
      <c r="H441" s="148">
        <f t="shared" si="9"/>
        <v>1.07</v>
      </c>
    </row>
    <row r="442" spans="1:8" s="25" customFormat="1" ht="15.75">
      <c r="A442" s="22" t="s">
        <v>352</v>
      </c>
      <c r="B442" s="16"/>
      <c r="C442" s="6"/>
      <c r="D442" s="6" t="s">
        <v>363</v>
      </c>
      <c r="E442" s="6"/>
      <c r="F442" s="131"/>
      <c r="G442" s="131">
        <f>G443</f>
        <v>622</v>
      </c>
      <c r="H442" s="149"/>
    </row>
    <row r="443" spans="1:8" s="25" customFormat="1" ht="31.5">
      <c r="A443" s="5" t="s">
        <v>145</v>
      </c>
      <c r="B443" s="6"/>
      <c r="C443" s="6"/>
      <c r="D443" s="6"/>
      <c r="E443" s="6" t="s">
        <v>364</v>
      </c>
      <c r="F443" s="113"/>
      <c r="G443" s="113">
        <v>622</v>
      </c>
      <c r="H443" s="150"/>
    </row>
    <row r="444" spans="1:8" s="4" customFormat="1" ht="31.5">
      <c r="A444" s="22" t="s">
        <v>349</v>
      </c>
      <c r="B444" s="16"/>
      <c r="C444" s="16"/>
      <c r="D444" s="16" t="s">
        <v>350</v>
      </c>
      <c r="E444" s="16"/>
      <c r="F444" s="131">
        <v>6800</v>
      </c>
      <c r="G444" s="131">
        <f>G445</f>
        <v>6654</v>
      </c>
      <c r="H444" s="149">
        <f t="shared" si="9"/>
        <v>0.9785294117647059</v>
      </c>
    </row>
    <row r="445" spans="1:8" ht="15.75">
      <c r="A445" s="5" t="s">
        <v>467</v>
      </c>
      <c r="B445" s="6"/>
      <c r="C445" s="6"/>
      <c r="D445" s="6"/>
      <c r="E445" s="6" t="s">
        <v>351</v>
      </c>
      <c r="F445" s="113">
        <v>6800</v>
      </c>
      <c r="G445" s="113">
        <v>6654</v>
      </c>
      <c r="H445" s="150">
        <f t="shared" si="9"/>
        <v>0.9785294117647059</v>
      </c>
    </row>
    <row r="446" spans="1:8" ht="15.75">
      <c r="A446" s="32" t="s">
        <v>728</v>
      </c>
      <c r="B446" s="2"/>
      <c r="C446" s="14" t="s">
        <v>717</v>
      </c>
      <c r="D446" s="2"/>
      <c r="E446" s="36"/>
      <c r="F446" s="79">
        <v>2</v>
      </c>
      <c r="G446" s="79">
        <f>G448</f>
        <v>2</v>
      </c>
      <c r="H446" s="151">
        <f t="shared" si="9"/>
        <v>1</v>
      </c>
    </row>
    <row r="447" spans="1:8" ht="15.75">
      <c r="A447" s="1" t="s">
        <v>372</v>
      </c>
      <c r="B447" s="2"/>
      <c r="C447" s="2"/>
      <c r="D447" s="2" t="s">
        <v>375</v>
      </c>
      <c r="E447" s="36"/>
      <c r="F447" s="80">
        <v>2</v>
      </c>
      <c r="G447" s="80">
        <f>G448</f>
        <v>2</v>
      </c>
      <c r="H447" s="152">
        <f t="shared" si="9"/>
        <v>1</v>
      </c>
    </row>
    <row r="448" spans="1:8" ht="31.5">
      <c r="A448" s="1" t="s">
        <v>157</v>
      </c>
      <c r="B448" s="2"/>
      <c r="C448" s="2"/>
      <c r="D448" s="2" t="s">
        <v>123</v>
      </c>
      <c r="E448" s="36"/>
      <c r="F448" s="80">
        <v>2</v>
      </c>
      <c r="G448" s="80">
        <f>G449</f>
        <v>2</v>
      </c>
      <c r="H448" s="152">
        <f t="shared" si="9"/>
        <v>1</v>
      </c>
    </row>
    <row r="449" spans="1:8" ht="15.75">
      <c r="A449" s="38" t="s">
        <v>726</v>
      </c>
      <c r="B449" s="2"/>
      <c r="C449" s="2"/>
      <c r="D449" s="2"/>
      <c r="E449" s="36" t="s">
        <v>727</v>
      </c>
      <c r="F449" s="81">
        <v>2</v>
      </c>
      <c r="G449" s="81">
        <v>2</v>
      </c>
      <c r="H449" s="150">
        <f t="shared" si="9"/>
        <v>1</v>
      </c>
    </row>
    <row r="450" spans="1:8" s="46" customFormat="1" ht="47.25">
      <c r="A450" s="31" t="s">
        <v>89</v>
      </c>
      <c r="B450" s="24" t="s">
        <v>296</v>
      </c>
      <c r="C450" s="24"/>
      <c r="D450" s="24"/>
      <c r="E450" s="24"/>
      <c r="F450" s="90">
        <v>49812</v>
      </c>
      <c r="G450" s="90">
        <f>G457+G451+G454</f>
        <v>47996</v>
      </c>
      <c r="H450" s="147">
        <f t="shared" si="9"/>
        <v>0.9635429213844053</v>
      </c>
    </row>
    <row r="451" spans="1:8" s="96" customFormat="1" ht="47.25">
      <c r="A451" s="32" t="s">
        <v>74</v>
      </c>
      <c r="B451" s="57"/>
      <c r="C451" s="14" t="s">
        <v>408</v>
      </c>
      <c r="D451" s="57"/>
      <c r="E451" s="57"/>
      <c r="F451" s="79">
        <v>4000</v>
      </c>
      <c r="G451" s="79">
        <f>G452</f>
        <v>3999</v>
      </c>
      <c r="H451" s="154">
        <f aca="true" t="shared" si="10" ref="H451:H495">G451/F451</f>
        <v>0.99975</v>
      </c>
    </row>
    <row r="452" spans="1:8" s="96" customFormat="1" ht="47.25">
      <c r="A452" s="1" t="s">
        <v>114</v>
      </c>
      <c r="B452" s="57"/>
      <c r="C452" s="57"/>
      <c r="D452" s="2" t="s">
        <v>456</v>
      </c>
      <c r="E452" s="57"/>
      <c r="F452" s="80">
        <v>4000</v>
      </c>
      <c r="G452" s="80">
        <f>G453</f>
        <v>3999</v>
      </c>
      <c r="H452" s="154">
        <f t="shared" si="10"/>
        <v>0.99975</v>
      </c>
    </row>
    <row r="453" spans="1:8" s="96" customFormat="1" ht="47.25">
      <c r="A453" s="38" t="s">
        <v>170</v>
      </c>
      <c r="B453" s="57"/>
      <c r="C453" s="57"/>
      <c r="D453" s="57"/>
      <c r="E453" s="36" t="s">
        <v>171</v>
      </c>
      <c r="F453" s="81">
        <v>4000</v>
      </c>
      <c r="G453" s="81">
        <v>3999</v>
      </c>
      <c r="H453" s="154">
        <f t="shared" si="10"/>
        <v>0.99975</v>
      </c>
    </row>
    <row r="454" spans="1:8" s="46" customFormat="1" ht="15.75">
      <c r="A454" s="17" t="s">
        <v>107</v>
      </c>
      <c r="B454" s="14"/>
      <c r="C454" s="14" t="s">
        <v>106</v>
      </c>
      <c r="D454" s="14"/>
      <c r="E454" s="14"/>
      <c r="F454" s="79">
        <v>19286</v>
      </c>
      <c r="G454" s="79">
        <f>G455</f>
        <v>19286</v>
      </c>
      <c r="H454" s="147">
        <f t="shared" si="10"/>
        <v>1</v>
      </c>
    </row>
    <row r="455" spans="1:8" s="4" customFormat="1" ht="15.75">
      <c r="A455" s="124" t="s">
        <v>378</v>
      </c>
      <c r="B455" s="2"/>
      <c r="C455" s="2"/>
      <c r="D455" s="2" t="s">
        <v>373</v>
      </c>
      <c r="E455" s="2"/>
      <c r="F455" s="131">
        <v>19286</v>
      </c>
      <c r="G455" s="131">
        <f>G456</f>
        <v>19286</v>
      </c>
      <c r="H455" s="149">
        <f t="shared" si="10"/>
        <v>1</v>
      </c>
    </row>
    <row r="456" spans="1:8" s="82" customFormat="1" ht="63">
      <c r="A456" s="51" t="s">
        <v>379</v>
      </c>
      <c r="B456" s="36"/>
      <c r="C456" s="36"/>
      <c r="D456" s="36"/>
      <c r="E456" s="36" t="s">
        <v>380</v>
      </c>
      <c r="F456" s="81">
        <v>19286</v>
      </c>
      <c r="G456" s="81">
        <v>19286</v>
      </c>
      <c r="H456" s="153">
        <f t="shared" si="10"/>
        <v>1</v>
      </c>
    </row>
    <row r="457" spans="1:8" s="25" customFormat="1" ht="31.5">
      <c r="A457" s="32" t="s">
        <v>455</v>
      </c>
      <c r="B457" s="15"/>
      <c r="C457" s="15" t="s">
        <v>454</v>
      </c>
      <c r="D457" s="15"/>
      <c r="E457" s="15"/>
      <c r="F457" s="118">
        <v>26526</v>
      </c>
      <c r="G457" s="118">
        <f>G458</f>
        <v>24711</v>
      </c>
      <c r="H457" s="148">
        <f t="shared" si="10"/>
        <v>0.931576566387695</v>
      </c>
    </row>
    <row r="458" spans="1:8" s="4" customFormat="1" ht="31.5">
      <c r="A458" s="22" t="s">
        <v>477</v>
      </c>
      <c r="B458" s="16"/>
      <c r="C458" s="16"/>
      <c r="D458" s="16" t="s">
        <v>478</v>
      </c>
      <c r="E458" s="16"/>
      <c r="F458" s="131">
        <v>26526</v>
      </c>
      <c r="G458" s="131">
        <f>G459</f>
        <v>24711</v>
      </c>
      <c r="H458" s="149">
        <f t="shared" si="10"/>
        <v>0.931576566387695</v>
      </c>
    </row>
    <row r="459" spans="1:8" ht="15.75">
      <c r="A459" s="5" t="s">
        <v>479</v>
      </c>
      <c r="B459" s="6"/>
      <c r="C459" s="6"/>
      <c r="D459" s="6"/>
      <c r="E459" s="6" t="s">
        <v>480</v>
      </c>
      <c r="F459" s="113">
        <v>26526</v>
      </c>
      <c r="G459" s="113">
        <v>24711</v>
      </c>
      <c r="H459" s="150">
        <f t="shared" si="10"/>
        <v>0.931576566387695</v>
      </c>
    </row>
    <row r="460" spans="1:8" s="46" customFormat="1" ht="31.5">
      <c r="A460" s="31" t="s">
        <v>122</v>
      </c>
      <c r="B460" s="24" t="s">
        <v>297</v>
      </c>
      <c r="C460" s="24"/>
      <c r="D460" s="24"/>
      <c r="E460" s="24"/>
      <c r="F460" s="90">
        <v>935838</v>
      </c>
      <c r="G460" s="90">
        <f>G467+G470+G475+G514+G520+G461</f>
        <v>918798</v>
      </c>
      <c r="H460" s="147">
        <f t="shared" si="10"/>
        <v>0.9817917203618575</v>
      </c>
    </row>
    <row r="461" spans="1:8" ht="15.75">
      <c r="A461" s="23" t="s">
        <v>624</v>
      </c>
      <c r="B461" s="15"/>
      <c r="C461" s="15" t="s">
        <v>625</v>
      </c>
      <c r="D461" s="15"/>
      <c r="E461" s="6"/>
      <c r="F461" s="79">
        <v>5100</v>
      </c>
      <c r="G461" s="79">
        <f>G464+G462</f>
        <v>5011</v>
      </c>
      <c r="H461" s="151">
        <f t="shared" si="10"/>
        <v>0.9825490196078431</v>
      </c>
    </row>
    <row r="462" spans="1:8" ht="31.5">
      <c r="A462" s="1" t="s">
        <v>626</v>
      </c>
      <c r="B462" s="36"/>
      <c r="C462" s="36"/>
      <c r="D462" s="2" t="s">
        <v>627</v>
      </c>
      <c r="E462" s="36"/>
      <c r="F462" s="80">
        <v>3500</v>
      </c>
      <c r="G462" s="80">
        <f>G463</f>
        <v>3432</v>
      </c>
      <c r="H462" s="152">
        <f t="shared" si="10"/>
        <v>0.9805714285714285</v>
      </c>
    </row>
    <row r="463" spans="1:8" ht="15.75">
      <c r="A463" s="38" t="s">
        <v>628</v>
      </c>
      <c r="B463" s="36"/>
      <c r="C463" s="36"/>
      <c r="D463" s="36"/>
      <c r="E463" s="36" t="s">
        <v>629</v>
      </c>
      <c r="F463" s="113">
        <v>3500</v>
      </c>
      <c r="G463" s="113">
        <v>3432</v>
      </c>
      <c r="H463" s="150">
        <f t="shared" si="10"/>
        <v>0.9805714285714285</v>
      </c>
    </row>
    <row r="464" spans="1:8" ht="15.75">
      <c r="A464" s="61" t="s">
        <v>372</v>
      </c>
      <c r="B464" s="62"/>
      <c r="C464" s="62"/>
      <c r="D464" s="60" t="s">
        <v>375</v>
      </c>
      <c r="E464" s="62"/>
      <c r="F464" s="80">
        <v>1600</v>
      </c>
      <c r="G464" s="80">
        <f>G465</f>
        <v>1579</v>
      </c>
      <c r="H464" s="152">
        <f t="shared" si="10"/>
        <v>0.986875</v>
      </c>
    </row>
    <row r="465" spans="1:8" ht="30.75" customHeight="1">
      <c r="A465" s="87" t="s">
        <v>49</v>
      </c>
      <c r="B465" s="60"/>
      <c r="C465" s="60"/>
      <c r="D465" s="60" t="s">
        <v>461</v>
      </c>
      <c r="E465" s="60"/>
      <c r="F465" s="80">
        <v>1600</v>
      </c>
      <c r="G465" s="80">
        <f>G466</f>
        <v>1579</v>
      </c>
      <c r="H465" s="152">
        <f t="shared" si="10"/>
        <v>0.986875</v>
      </c>
    </row>
    <row r="466" spans="1:8" ht="15.75">
      <c r="A466" s="61" t="s">
        <v>628</v>
      </c>
      <c r="B466" s="62"/>
      <c r="C466" s="62"/>
      <c r="D466" s="62"/>
      <c r="E466" s="62" t="s">
        <v>629</v>
      </c>
      <c r="F466" s="113">
        <v>1600</v>
      </c>
      <c r="G466" s="113">
        <v>1579</v>
      </c>
      <c r="H466" s="150">
        <f t="shared" si="10"/>
        <v>0.986875</v>
      </c>
    </row>
    <row r="467" spans="1:8" ht="15.75">
      <c r="A467" s="23" t="s">
        <v>481</v>
      </c>
      <c r="B467" s="15"/>
      <c r="C467" s="15" t="s">
        <v>482</v>
      </c>
      <c r="D467" s="15"/>
      <c r="E467" s="6"/>
      <c r="F467" s="79">
        <v>23406</v>
      </c>
      <c r="G467" s="79">
        <f>G468</f>
        <v>21440</v>
      </c>
      <c r="H467" s="151">
        <f t="shared" si="10"/>
        <v>0.9160044433051354</v>
      </c>
    </row>
    <row r="468" spans="1:8" ht="15.75">
      <c r="A468" s="22" t="s">
        <v>483</v>
      </c>
      <c r="B468" s="16"/>
      <c r="C468" s="16"/>
      <c r="D468" s="16" t="s">
        <v>485</v>
      </c>
      <c r="E468" s="6"/>
      <c r="F468" s="80">
        <v>23406</v>
      </c>
      <c r="G468" s="80">
        <f>G469</f>
        <v>21440</v>
      </c>
      <c r="H468" s="152">
        <f t="shared" si="10"/>
        <v>0.9160044433051354</v>
      </c>
    </row>
    <row r="469" spans="1:8" ht="47.25">
      <c r="A469" s="5" t="s">
        <v>486</v>
      </c>
      <c r="B469" s="16"/>
      <c r="C469" s="16"/>
      <c r="D469" s="16"/>
      <c r="E469" s="6" t="s">
        <v>487</v>
      </c>
      <c r="F469" s="113">
        <v>23406</v>
      </c>
      <c r="G469" s="113">
        <f>21439+1</f>
        <v>21440</v>
      </c>
      <c r="H469" s="150">
        <f t="shared" si="10"/>
        <v>0.9160044433051354</v>
      </c>
    </row>
    <row r="470" spans="1:8" s="25" customFormat="1" ht="15.75">
      <c r="A470" s="49" t="s">
        <v>643</v>
      </c>
      <c r="B470" s="14"/>
      <c r="C470" s="14" t="s">
        <v>644</v>
      </c>
      <c r="D470" s="14"/>
      <c r="E470" s="14"/>
      <c r="F470" s="118">
        <v>536755</v>
      </c>
      <c r="G470" s="118">
        <f>G471+G473</f>
        <v>523199</v>
      </c>
      <c r="H470" s="148">
        <f t="shared" si="10"/>
        <v>0.9747445296271111</v>
      </c>
    </row>
    <row r="471" spans="1:8" s="4" customFormat="1" ht="15.75">
      <c r="A471" s="29" t="s">
        <v>719</v>
      </c>
      <c r="B471" s="57"/>
      <c r="C471" s="57"/>
      <c r="D471" s="2" t="s">
        <v>720</v>
      </c>
      <c r="E471" s="57"/>
      <c r="F471" s="131">
        <v>412709</v>
      </c>
      <c r="G471" s="131">
        <f>G472</f>
        <v>402214</v>
      </c>
      <c r="H471" s="149">
        <f t="shared" si="10"/>
        <v>0.9745704600578131</v>
      </c>
    </row>
    <row r="472" spans="1:8" ht="31.5">
      <c r="A472" s="55" t="s">
        <v>392</v>
      </c>
      <c r="B472" s="15"/>
      <c r="C472" s="11"/>
      <c r="D472" s="15"/>
      <c r="E472" s="36" t="s">
        <v>396</v>
      </c>
      <c r="F472" s="113">
        <v>412709</v>
      </c>
      <c r="G472" s="113">
        <f>402215-1</f>
        <v>402214</v>
      </c>
      <c r="H472" s="150">
        <f t="shared" si="10"/>
        <v>0.9745704600578131</v>
      </c>
    </row>
    <row r="473" spans="1:8" s="4" customFormat="1" ht="31.5">
      <c r="A473" s="29" t="s">
        <v>723</v>
      </c>
      <c r="B473" s="57"/>
      <c r="C473" s="57"/>
      <c r="D473" s="2" t="s">
        <v>724</v>
      </c>
      <c r="E473" s="2"/>
      <c r="F473" s="131">
        <v>124046</v>
      </c>
      <c r="G473" s="131">
        <f>G474</f>
        <v>120985</v>
      </c>
      <c r="H473" s="149">
        <f t="shared" si="10"/>
        <v>0.9753236702513584</v>
      </c>
    </row>
    <row r="474" spans="1:8" ht="31.5">
      <c r="A474" s="55" t="s">
        <v>392</v>
      </c>
      <c r="B474" s="15"/>
      <c r="C474" s="15"/>
      <c r="D474" s="36"/>
      <c r="E474" s="6" t="s">
        <v>396</v>
      </c>
      <c r="F474" s="113">
        <v>124046</v>
      </c>
      <c r="G474" s="113">
        <v>120985</v>
      </c>
      <c r="H474" s="150">
        <f t="shared" si="10"/>
        <v>0.9753236702513584</v>
      </c>
    </row>
    <row r="475" spans="1:8" s="34" customFormat="1" ht="15.75">
      <c r="A475" s="49" t="s">
        <v>728</v>
      </c>
      <c r="B475" s="14"/>
      <c r="C475" s="14" t="s">
        <v>717</v>
      </c>
      <c r="D475" s="14"/>
      <c r="E475" s="14"/>
      <c r="F475" s="118">
        <f>F494+F485+F478+F490+F476</f>
        <v>327933</v>
      </c>
      <c r="G475" s="118">
        <f>G494+G485+G478+G490+G476</f>
        <v>327802</v>
      </c>
      <c r="H475" s="151">
        <f t="shared" si="10"/>
        <v>0.9996005281566661</v>
      </c>
    </row>
    <row r="476" spans="1:8" s="34" customFormat="1" ht="15.75">
      <c r="A476" s="22" t="s">
        <v>352</v>
      </c>
      <c r="B476" s="16"/>
      <c r="C476" s="6"/>
      <c r="D476" s="6" t="s">
        <v>363</v>
      </c>
      <c r="E476" s="6"/>
      <c r="F476" s="131"/>
      <c r="G476" s="131">
        <f>G477</f>
        <v>6454</v>
      </c>
      <c r="H476" s="149"/>
    </row>
    <row r="477" spans="1:8" s="34" customFormat="1" ht="31.5">
      <c r="A477" s="5" t="s">
        <v>145</v>
      </c>
      <c r="B477" s="6"/>
      <c r="C477" s="6"/>
      <c r="D477" s="6"/>
      <c r="E477" s="6" t="s">
        <v>364</v>
      </c>
      <c r="F477" s="113"/>
      <c r="G477" s="113">
        <f>5665+789</f>
        <v>6454</v>
      </c>
      <c r="H477" s="150"/>
    </row>
    <row r="478" spans="1:8" s="34" customFormat="1" ht="15.75">
      <c r="A478" s="29" t="s">
        <v>721</v>
      </c>
      <c r="B478" s="57"/>
      <c r="C478" s="57"/>
      <c r="D478" s="2" t="s">
        <v>722</v>
      </c>
      <c r="E478" s="2"/>
      <c r="F478" s="80">
        <v>251460</v>
      </c>
      <c r="G478" s="80">
        <f>G479+G480+G481+G482+G483+G484</f>
        <v>250234</v>
      </c>
      <c r="H478" s="152">
        <f t="shared" si="10"/>
        <v>0.995124473077229</v>
      </c>
    </row>
    <row r="479" spans="1:8" s="34" customFormat="1" ht="15.75">
      <c r="A479" s="55" t="s">
        <v>32</v>
      </c>
      <c r="B479" s="57"/>
      <c r="C479" s="57"/>
      <c r="D479" s="2"/>
      <c r="E479" s="36" t="s">
        <v>33</v>
      </c>
      <c r="F479" s="81">
        <v>43713</v>
      </c>
      <c r="G479" s="81">
        <v>43298</v>
      </c>
      <c r="H479" s="153">
        <f t="shared" si="10"/>
        <v>0.9905062567199688</v>
      </c>
    </row>
    <row r="480" spans="1:8" s="25" customFormat="1" ht="47.25">
      <c r="A480" s="38" t="s">
        <v>222</v>
      </c>
      <c r="B480" s="15"/>
      <c r="C480" s="15"/>
      <c r="D480" s="15"/>
      <c r="E480" s="6" t="s">
        <v>223</v>
      </c>
      <c r="F480" s="81">
        <v>2243</v>
      </c>
      <c r="G480" s="81">
        <v>2231</v>
      </c>
      <c r="H480" s="153">
        <f t="shared" si="10"/>
        <v>0.9946500222915737</v>
      </c>
    </row>
    <row r="481" spans="1:8" s="25" customFormat="1" ht="31.5">
      <c r="A481" s="38" t="s">
        <v>713</v>
      </c>
      <c r="B481" s="15"/>
      <c r="C481" s="15"/>
      <c r="D481" s="15"/>
      <c r="E481" s="6" t="s">
        <v>441</v>
      </c>
      <c r="F481" s="81">
        <v>82380</v>
      </c>
      <c r="G481" s="81">
        <v>82115</v>
      </c>
      <c r="H481" s="153">
        <f t="shared" si="10"/>
        <v>0.9967831998057781</v>
      </c>
    </row>
    <row r="482" spans="1:8" s="25" customFormat="1" ht="31.5">
      <c r="A482" s="38" t="s">
        <v>714</v>
      </c>
      <c r="B482" s="15"/>
      <c r="C482" s="15"/>
      <c r="D482" s="15"/>
      <c r="E482" s="6" t="s">
        <v>72</v>
      </c>
      <c r="F482" s="81">
        <v>22536</v>
      </c>
      <c r="G482" s="81">
        <v>22466</v>
      </c>
      <c r="H482" s="153">
        <f t="shared" si="10"/>
        <v>0.996893858714945</v>
      </c>
    </row>
    <row r="483" spans="1:8" s="25" customFormat="1" ht="31.5">
      <c r="A483" s="38" t="s">
        <v>536</v>
      </c>
      <c r="B483" s="15"/>
      <c r="C483" s="15"/>
      <c r="D483" s="15"/>
      <c r="E483" s="6" t="s">
        <v>537</v>
      </c>
      <c r="F483" s="81">
        <v>65199</v>
      </c>
      <c r="G483" s="81">
        <v>64804</v>
      </c>
      <c r="H483" s="153">
        <f t="shared" si="10"/>
        <v>0.9939416248715471</v>
      </c>
    </row>
    <row r="484" spans="1:8" s="25" customFormat="1" ht="15.75">
      <c r="A484" s="38" t="s">
        <v>212</v>
      </c>
      <c r="B484" s="15"/>
      <c r="C484" s="15"/>
      <c r="D484" s="15"/>
      <c r="E484" s="6" t="s">
        <v>538</v>
      </c>
      <c r="F484" s="81">
        <v>35389</v>
      </c>
      <c r="G484" s="81">
        <v>35320</v>
      </c>
      <c r="H484" s="153">
        <f t="shared" si="10"/>
        <v>0.9980502416004974</v>
      </c>
    </row>
    <row r="485" spans="1:8" s="25" customFormat="1" ht="31.5">
      <c r="A485" s="29" t="s">
        <v>725</v>
      </c>
      <c r="B485" s="14"/>
      <c r="C485" s="14"/>
      <c r="D485" s="2" t="s">
        <v>199</v>
      </c>
      <c r="E485" s="2"/>
      <c r="F485" s="80">
        <v>12421</v>
      </c>
      <c r="G485" s="80">
        <f>G486+G487+G488+G489</f>
        <v>12353</v>
      </c>
      <c r="H485" s="152">
        <f t="shared" si="10"/>
        <v>0.9945254005313582</v>
      </c>
    </row>
    <row r="486" spans="1:8" s="25" customFormat="1" ht="15.75">
      <c r="A486" s="55" t="s">
        <v>726</v>
      </c>
      <c r="B486" s="14"/>
      <c r="C486" s="14"/>
      <c r="D486" s="2"/>
      <c r="E486" s="36" t="s">
        <v>727</v>
      </c>
      <c r="F486" s="81">
        <v>4199</v>
      </c>
      <c r="G486" s="81">
        <v>4198</v>
      </c>
      <c r="H486" s="153">
        <f t="shared" si="10"/>
        <v>0.9997618480590617</v>
      </c>
    </row>
    <row r="487" spans="1:8" s="25" customFormat="1" ht="78.75">
      <c r="A487" s="55" t="s">
        <v>29</v>
      </c>
      <c r="B487" s="14"/>
      <c r="C487" s="14"/>
      <c r="D487" s="36"/>
      <c r="E487" s="36" t="s">
        <v>30</v>
      </c>
      <c r="F487" s="81">
        <v>78</v>
      </c>
      <c r="G487" s="81">
        <v>77</v>
      </c>
      <c r="H487" s="153">
        <f t="shared" si="10"/>
        <v>0.9871794871794872</v>
      </c>
    </row>
    <row r="488" spans="1:8" s="25" customFormat="1" ht="67.5" customHeight="1">
      <c r="A488" s="5" t="s">
        <v>326</v>
      </c>
      <c r="B488" s="14"/>
      <c r="C488" s="14"/>
      <c r="D488" s="36"/>
      <c r="E488" s="36" t="s">
        <v>539</v>
      </c>
      <c r="F488" s="81">
        <v>18</v>
      </c>
      <c r="G488" s="81">
        <v>15</v>
      </c>
      <c r="H488" s="153">
        <f t="shared" si="10"/>
        <v>0.8333333333333334</v>
      </c>
    </row>
    <row r="489" spans="1:8" s="25" customFormat="1" ht="67.5" customHeight="1">
      <c r="A489" s="5" t="s">
        <v>82</v>
      </c>
      <c r="B489" s="14"/>
      <c r="C489" s="14"/>
      <c r="D489" s="36"/>
      <c r="E489" s="36" t="s">
        <v>540</v>
      </c>
      <c r="F489" s="81">
        <v>8126</v>
      </c>
      <c r="G489" s="81">
        <v>8063</v>
      </c>
      <c r="H489" s="153">
        <f t="shared" si="10"/>
        <v>0.9922471080482402</v>
      </c>
    </row>
    <row r="490" spans="1:8" ht="15.75">
      <c r="A490" s="22" t="s">
        <v>437</v>
      </c>
      <c r="B490" s="16"/>
      <c r="C490" s="16"/>
      <c r="D490" s="16" t="s">
        <v>438</v>
      </c>
      <c r="E490" s="97"/>
      <c r="F490" s="80">
        <v>19093</v>
      </c>
      <c r="G490" s="80">
        <f>G491+G492+G493</f>
        <v>17028</v>
      </c>
      <c r="H490" s="152">
        <f t="shared" si="10"/>
        <v>0.8918451788613628</v>
      </c>
    </row>
    <row r="491" spans="1:8" ht="65.25" customHeight="1">
      <c r="A491" s="5" t="s">
        <v>546</v>
      </c>
      <c r="B491" s="16"/>
      <c r="C491" s="16"/>
      <c r="D491" s="16"/>
      <c r="E491" s="97" t="s">
        <v>547</v>
      </c>
      <c r="F491" s="113">
        <v>54</v>
      </c>
      <c r="G491" s="113">
        <v>53</v>
      </c>
      <c r="H491" s="150">
        <f t="shared" si="10"/>
        <v>0.9814814814814815</v>
      </c>
    </row>
    <row r="492" spans="1:8" ht="63">
      <c r="A492" s="5" t="s">
        <v>657</v>
      </c>
      <c r="B492" s="16"/>
      <c r="C492" s="16"/>
      <c r="D492" s="16"/>
      <c r="E492" s="98" t="s">
        <v>539</v>
      </c>
      <c r="F492" s="113">
        <v>2236</v>
      </c>
      <c r="G492" s="113">
        <v>199</v>
      </c>
      <c r="H492" s="150">
        <f t="shared" si="10"/>
        <v>0.08899821109123435</v>
      </c>
    </row>
    <row r="493" spans="1:8" ht="54" customHeight="1">
      <c r="A493" s="5" t="s">
        <v>327</v>
      </c>
      <c r="B493" s="16"/>
      <c r="C493" s="16"/>
      <c r="D493" s="16"/>
      <c r="E493" s="98" t="s">
        <v>548</v>
      </c>
      <c r="F493" s="113">
        <v>16803</v>
      </c>
      <c r="G493" s="113">
        <v>16776</v>
      </c>
      <c r="H493" s="150">
        <f t="shared" si="10"/>
        <v>0.998393144081414</v>
      </c>
    </row>
    <row r="494" spans="1:8" s="64" customFormat="1" ht="15.75">
      <c r="A494" s="29" t="s">
        <v>372</v>
      </c>
      <c r="B494" s="57"/>
      <c r="C494" s="57"/>
      <c r="D494" s="2" t="s">
        <v>375</v>
      </c>
      <c r="E494" s="2"/>
      <c r="F494" s="80">
        <v>44959</v>
      </c>
      <c r="G494" s="80">
        <f>G499+G506+G508+G510+G495+G497+G512</f>
        <v>41733</v>
      </c>
      <c r="H494" s="152">
        <f t="shared" si="10"/>
        <v>0.9282457350030028</v>
      </c>
    </row>
    <row r="495" spans="1:8" s="64" customFormat="1" ht="47.25" customHeight="1">
      <c r="A495" s="29" t="s">
        <v>251</v>
      </c>
      <c r="B495" s="14"/>
      <c r="C495" s="14"/>
      <c r="D495" s="2" t="s">
        <v>640</v>
      </c>
      <c r="E495" s="36"/>
      <c r="F495" s="80">
        <v>7930</v>
      </c>
      <c r="G495" s="80">
        <f>G496</f>
        <v>6439</v>
      </c>
      <c r="H495" s="152">
        <f t="shared" si="10"/>
        <v>0.8119798234552333</v>
      </c>
    </row>
    <row r="496" spans="1:8" s="64" customFormat="1" ht="15.75">
      <c r="A496" s="55" t="s">
        <v>726</v>
      </c>
      <c r="B496" s="15"/>
      <c r="C496" s="15"/>
      <c r="D496" s="15"/>
      <c r="E496" s="6" t="s">
        <v>727</v>
      </c>
      <c r="F496" s="113">
        <v>7930</v>
      </c>
      <c r="G496" s="113">
        <v>6439</v>
      </c>
      <c r="H496" s="152">
        <f aca="true" t="shared" si="11" ref="H496:H547">G496/F496</f>
        <v>0.8119798234552333</v>
      </c>
    </row>
    <row r="497" spans="1:8" s="64" customFormat="1" ht="63">
      <c r="A497" s="29" t="s">
        <v>757</v>
      </c>
      <c r="B497" s="57"/>
      <c r="C497" s="57"/>
      <c r="D497" s="2" t="s">
        <v>102</v>
      </c>
      <c r="E497" s="2"/>
      <c r="F497" s="80">
        <v>10255</v>
      </c>
      <c r="G497" s="80">
        <f>G498</f>
        <v>10239</v>
      </c>
      <c r="H497" s="152">
        <f t="shared" si="11"/>
        <v>0.9984397854705022</v>
      </c>
    </row>
    <row r="498" spans="1:8" s="64" customFormat="1" ht="15.75">
      <c r="A498" s="55" t="s">
        <v>726</v>
      </c>
      <c r="B498" s="15"/>
      <c r="C498" s="15"/>
      <c r="D498" s="15"/>
      <c r="E498" s="6" t="s">
        <v>727</v>
      </c>
      <c r="F498" s="113">
        <v>10255</v>
      </c>
      <c r="G498" s="113">
        <v>10239</v>
      </c>
      <c r="H498" s="152">
        <f t="shared" si="11"/>
        <v>0.9984397854705022</v>
      </c>
    </row>
    <row r="499" spans="1:8" ht="31.5">
      <c r="A499" s="56" t="s">
        <v>245</v>
      </c>
      <c r="B499" s="15"/>
      <c r="C499" s="15"/>
      <c r="D499" s="2" t="s">
        <v>118</v>
      </c>
      <c r="E499" s="6"/>
      <c r="F499" s="80">
        <v>8864</v>
      </c>
      <c r="G499" s="80">
        <f>G500+G502+G504</f>
        <v>8470</v>
      </c>
      <c r="H499" s="152">
        <f t="shared" si="11"/>
        <v>0.9555505415162455</v>
      </c>
    </row>
    <row r="500" spans="1:8" ht="15.75">
      <c r="A500" s="56" t="s">
        <v>241</v>
      </c>
      <c r="B500" s="15"/>
      <c r="C500" s="15"/>
      <c r="D500" s="2" t="s">
        <v>242</v>
      </c>
      <c r="E500" s="6"/>
      <c r="F500" s="80">
        <v>6839</v>
      </c>
      <c r="G500" s="80">
        <f>G501</f>
        <v>6554</v>
      </c>
      <c r="H500" s="152">
        <f t="shared" si="11"/>
        <v>0.958327240824682</v>
      </c>
    </row>
    <row r="501" spans="1:8" ht="15.75">
      <c r="A501" s="55" t="s">
        <v>726</v>
      </c>
      <c r="B501" s="15"/>
      <c r="C501" s="15"/>
      <c r="D501" s="2"/>
      <c r="E501" s="6" t="s">
        <v>727</v>
      </c>
      <c r="F501" s="113">
        <v>6839</v>
      </c>
      <c r="G501" s="113">
        <v>6554</v>
      </c>
      <c r="H501" s="150">
        <f t="shared" si="11"/>
        <v>0.958327240824682</v>
      </c>
    </row>
    <row r="502" spans="1:8" ht="15.75">
      <c r="A502" s="56" t="s">
        <v>620</v>
      </c>
      <c r="B502" s="15"/>
      <c r="C502" s="15"/>
      <c r="D502" s="2" t="s">
        <v>247</v>
      </c>
      <c r="E502" s="6"/>
      <c r="F502" s="80">
        <v>280</v>
      </c>
      <c r="G502" s="80">
        <f>G503</f>
        <v>230</v>
      </c>
      <c r="H502" s="152">
        <f t="shared" si="11"/>
        <v>0.8214285714285714</v>
      </c>
    </row>
    <row r="503" spans="1:8" ht="15.75">
      <c r="A503" s="55" t="s">
        <v>726</v>
      </c>
      <c r="B503" s="15"/>
      <c r="C503" s="15"/>
      <c r="D503" s="2"/>
      <c r="E503" s="6" t="s">
        <v>727</v>
      </c>
      <c r="F503" s="113">
        <v>280</v>
      </c>
      <c r="G503" s="113">
        <v>230</v>
      </c>
      <c r="H503" s="150">
        <f t="shared" si="11"/>
        <v>0.8214285714285714</v>
      </c>
    </row>
    <row r="504" spans="1:8" ht="15.75">
      <c r="A504" s="56" t="s">
        <v>619</v>
      </c>
      <c r="B504" s="15"/>
      <c r="C504" s="15"/>
      <c r="D504" s="2" t="s">
        <v>243</v>
      </c>
      <c r="E504" s="6"/>
      <c r="F504" s="80">
        <v>1745</v>
      </c>
      <c r="G504" s="80">
        <f>G505</f>
        <v>1686</v>
      </c>
      <c r="H504" s="152">
        <f t="shared" si="11"/>
        <v>0.966189111747851</v>
      </c>
    </row>
    <row r="505" spans="1:8" ht="15.75">
      <c r="A505" s="55" t="s">
        <v>726</v>
      </c>
      <c r="B505" s="15"/>
      <c r="C505" s="15"/>
      <c r="D505" s="2"/>
      <c r="E505" s="6" t="s">
        <v>727</v>
      </c>
      <c r="F505" s="113">
        <v>1745</v>
      </c>
      <c r="G505" s="113">
        <v>1686</v>
      </c>
      <c r="H505" s="150">
        <f t="shared" si="11"/>
        <v>0.966189111747851</v>
      </c>
    </row>
    <row r="506" spans="1:8" s="64" customFormat="1" ht="31.5">
      <c r="A506" s="29" t="s">
        <v>755</v>
      </c>
      <c r="B506" s="57"/>
      <c r="C506" s="57"/>
      <c r="D506" s="2" t="s">
        <v>123</v>
      </c>
      <c r="E506" s="2"/>
      <c r="F506" s="80">
        <v>2576</v>
      </c>
      <c r="G506" s="80">
        <f>G507</f>
        <v>2454</v>
      </c>
      <c r="H506" s="152">
        <f t="shared" si="11"/>
        <v>0.952639751552795</v>
      </c>
    </row>
    <row r="507" spans="1:8" ht="15.75">
      <c r="A507" s="55" t="s">
        <v>726</v>
      </c>
      <c r="B507" s="15"/>
      <c r="C507" s="15"/>
      <c r="D507" s="15"/>
      <c r="E507" s="6" t="s">
        <v>727</v>
      </c>
      <c r="F507" s="113">
        <v>2576</v>
      </c>
      <c r="G507" s="113">
        <v>2454</v>
      </c>
      <c r="H507" s="150">
        <f t="shared" si="11"/>
        <v>0.952639751552795</v>
      </c>
    </row>
    <row r="508" spans="1:8" s="64" customFormat="1" ht="54" customHeight="1">
      <c r="A508" s="29" t="s">
        <v>756</v>
      </c>
      <c r="B508" s="57"/>
      <c r="C508" s="57"/>
      <c r="D508" s="2" t="s">
        <v>113</v>
      </c>
      <c r="E508" s="2"/>
      <c r="F508" s="80">
        <v>11250</v>
      </c>
      <c r="G508" s="80">
        <f>G509</f>
        <v>10424</v>
      </c>
      <c r="H508" s="152">
        <f t="shared" si="11"/>
        <v>0.9265777777777777</v>
      </c>
    </row>
    <row r="509" spans="1:8" ht="15.75">
      <c r="A509" s="55" t="s">
        <v>726</v>
      </c>
      <c r="B509" s="15"/>
      <c r="C509" s="15"/>
      <c r="D509" s="15"/>
      <c r="E509" s="6" t="s">
        <v>727</v>
      </c>
      <c r="F509" s="113">
        <v>11250</v>
      </c>
      <c r="G509" s="113">
        <v>10424</v>
      </c>
      <c r="H509" s="150">
        <f t="shared" si="11"/>
        <v>0.9265777777777777</v>
      </c>
    </row>
    <row r="510" spans="1:8" s="64" customFormat="1" ht="31.5">
      <c r="A510" s="29" t="s">
        <v>31</v>
      </c>
      <c r="B510" s="57"/>
      <c r="C510" s="57"/>
      <c r="D510" s="2" t="s">
        <v>124</v>
      </c>
      <c r="E510" s="2"/>
      <c r="F510" s="80">
        <v>540</v>
      </c>
      <c r="G510" s="80">
        <f>G511</f>
        <v>536</v>
      </c>
      <c r="H510" s="152">
        <f t="shared" si="11"/>
        <v>0.9925925925925926</v>
      </c>
    </row>
    <row r="511" spans="1:8" ht="15.75">
      <c r="A511" s="55" t="s">
        <v>726</v>
      </c>
      <c r="B511" s="15"/>
      <c r="C511" s="15"/>
      <c r="D511" s="15"/>
      <c r="E511" s="6" t="s">
        <v>727</v>
      </c>
      <c r="F511" s="113">
        <v>540</v>
      </c>
      <c r="G511" s="113">
        <v>536</v>
      </c>
      <c r="H511" s="150">
        <f t="shared" si="11"/>
        <v>0.9925925925925926</v>
      </c>
    </row>
    <row r="512" spans="1:8" ht="31.5">
      <c r="A512" s="29" t="s">
        <v>132</v>
      </c>
      <c r="B512" s="57"/>
      <c r="C512" s="57"/>
      <c r="D512" s="2" t="s">
        <v>103</v>
      </c>
      <c r="E512" s="2"/>
      <c r="F512" s="80">
        <v>3544</v>
      </c>
      <c r="G512" s="80">
        <f>G513</f>
        <v>3171</v>
      </c>
      <c r="H512" s="152">
        <f t="shared" si="11"/>
        <v>0.8947516930022573</v>
      </c>
    </row>
    <row r="513" spans="1:8" ht="15.75">
      <c r="A513" s="55" t="s">
        <v>726</v>
      </c>
      <c r="B513" s="15"/>
      <c r="C513" s="15"/>
      <c r="D513" s="15"/>
      <c r="E513" s="6" t="s">
        <v>727</v>
      </c>
      <c r="F513" s="113">
        <v>3544</v>
      </c>
      <c r="G513" s="113">
        <v>3171</v>
      </c>
      <c r="H513" s="150">
        <f t="shared" si="11"/>
        <v>0.8947516930022573</v>
      </c>
    </row>
    <row r="514" spans="1:8" s="25" customFormat="1" ht="31.5">
      <c r="A514" s="49" t="s">
        <v>730</v>
      </c>
      <c r="B514" s="14"/>
      <c r="C514" s="14" t="s">
        <v>718</v>
      </c>
      <c r="D514" s="14"/>
      <c r="E514" s="14"/>
      <c r="F514" s="118">
        <v>905</v>
      </c>
      <c r="G514" s="118">
        <f>G517+G515</f>
        <v>763</v>
      </c>
      <c r="H514" s="148">
        <f t="shared" si="11"/>
        <v>0.8430939226519337</v>
      </c>
    </row>
    <row r="515" spans="1:8" ht="15.75">
      <c r="A515" s="29" t="s">
        <v>437</v>
      </c>
      <c r="B515" s="15"/>
      <c r="C515" s="15"/>
      <c r="D515" s="2" t="s">
        <v>438</v>
      </c>
      <c r="E515" s="6"/>
      <c r="F515" s="80">
        <v>230</v>
      </c>
      <c r="G515" s="80">
        <f>G516</f>
        <v>88</v>
      </c>
      <c r="H515" s="152">
        <f t="shared" si="11"/>
        <v>0.3826086956521739</v>
      </c>
    </row>
    <row r="516" spans="1:8" ht="47.25">
      <c r="A516" s="55" t="s">
        <v>105</v>
      </c>
      <c r="B516" s="15"/>
      <c r="C516" s="15"/>
      <c r="D516" s="15"/>
      <c r="E516" s="6" t="s">
        <v>549</v>
      </c>
      <c r="F516" s="113">
        <v>230</v>
      </c>
      <c r="G516" s="113">
        <v>88</v>
      </c>
      <c r="H516" s="150">
        <f t="shared" si="11"/>
        <v>0.3826086956521739</v>
      </c>
    </row>
    <row r="517" spans="1:8" s="4" customFormat="1" ht="15.75">
      <c r="A517" s="29" t="s">
        <v>372</v>
      </c>
      <c r="B517" s="57"/>
      <c r="C517" s="57"/>
      <c r="D517" s="2" t="s">
        <v>375</v>
      </c>
      <c r="E517" s="2"/>
      <c r="F517" s="131">
        <v>675</v>
      </c>
      <c r="G517" s="131">
        <f>G518</f>
        <v>675</v>
      </c>
      <c r="H517" s="149">
        <f t="shared" si="11"/>
        <v>1</v>
      </c>
    </row>
    <row r="518" spans="1:8" s="64" customFormat="1" ht="47.25">
      <c r="A518" s="29" t="s">
        <v>0</v>
      </c>
      <c r="B518" s="57"/>
      <c r="C518" s="57"/>
      <c r="D518" s="2" t="s">
        <v>119</v>
      </c>
      <c r="E518" s="2"/>
      <c r="F518" s="80">
        <v>675</v>
      </c>
      <c r="G518" s="80">
        <f>G519</f>
        <v>675</v>
      </c>
      <c r="H518" s="152">
        <f t="shared" si="11"/>
        <v>1</v>
      </c>
    </row>
    <row r="519" spans="1:8" ht="31.5">
      <c r="A519" s="55" t="s">
        <v>732</v>
      </c>
      <c r="B519" s="15"/>
      <c r="C519" s="15"/>
      <c r="D519" s="2"/>
      <c r="E519" s="6" t="s">
        <v>733</v>
      </c>
      <c r="F519" s="113">
        <v>675</v>
      </c>
      <c r="G519" s="113">
        <v>675</v>
      </c>
      <c r="H519" s="150">
        <f t="shared" si="11"/>
        <v>1</v>
      </c>
    </row>
    <row r="520" spans="1:8" s="25" customFormat="1" ht="31.5">
      <c r="A520" s="23" t="s">
        <v>475</v>
      </c>
      <c r="B520" s="15"/>
      <c r="C520" s="15" t="s">
        <v>476</v>
      </c>
      <c r="D520" s="15"/>
      <c r="E520" s="15"/>
      <c r="F520" s="118">
        <v>41739</v>
      </c>
      <c r="G520" s="118">
        <f>G521</f>
        <v>40583</v>
      </c>
      <c r="H520" s="148">
        <f t="shared" si="11"/>
        <v>0.972304080116917</v>
      </c>
    </row>
    <row r="521" spans="1:8" s="4" customFormat="1" ht="31.5">
      <c r="A521" s="22" t="s">
        <v>477</v>
      </c>
      <c r="B521" s="16"/>
      <c r="C521" s="16"/>
      <c r="D521" s="16" t="s">
        <v>478</v>
      </c>
      <c r="E521" s="16"/>
      <c r="F521" s="131">
        <v>41739</v>
      </c>
      <c r="G521" s="131">
        <f>G522</f>
        <v>40583</v>
      </c>
      <c r="H521" s="149">
        <f t="shared" si="11"/>
        <v>0.972304080116917</v>
      </c>
    </row>
    <row r="522" spans="1:8" ht="15.75">
      <c r="A522" s="5" t="s">
        <v>479</v>
      </c>
      <c r="B522" s="6"/>
      <c r="C522" s="6"/>
      <c r="D522" s="6"/>
      <c r="E522" s="6" t="s">
        <v>480</v>
      </c>
      <c r="F522" s="113">
        <v>41739</v>
      </c>
      <c r="G522" s="113">
        <v>40583</v>
      </c>
      <c r="H522" s="150">
        <f t="shared" si="11"/>
        <v>0.972304080116917</v>
      </c>
    </row>
    <row r="523" spans="1:8" s="46" customFormat="1" ht="15.75">
      <c r="A523" s="31" t="s">
        <v>320</v>
      </c>
      <c r="B523" s="24" t="s">
        <v>298</v>
      </c>
      <c r="C523" s="24"/>
      <c r="D523" s="24"/>
      <c r="E523" s="24"/>
      <c r="F523" s="90">
        <v>30545</v>
      </c>
      <c r="G523" s="90">
        <f>G524+G529</f>
        <v>29810</v>
      </c>
      <c r="H523" s="147">
        <f t="shared" si="11"/>
        <v>0.9759371419217547</v>
      </c>
    </row>
    <row r="524" spans="1:8" s="25" customFormat="1" ht="15.75">
      <c r="A524" s="23" t="s">
        <v>491</v>
      </c>
      <c r="B524" s="15"/>
      <c r="C524" s="15" t="s">
        <v>469</v>
      </c>
      <c r="D524" s="15"/>
      <c r="E524" s="15"/>
      <c r="F524" s="118">
        <v>30409</v>
      </c>
      <c r="G524" s="118">
        <f>G527+G525</f>
        <v>29677</v>
      </c>
      <c r="H524" s="148">
        <f t="shared" si="11"/>
        <v>0.9759281791574863</v>
      </c>
    </row>
    <row r="525" spans="1:8" s="25" customFormat="1" ht="15.75">
      <c r="A525" s="22" t="s">
        <v>352</v>
      </c>
      <c r="B525" s="16"/>
      <c r="C525" s="6"/>
      <c r="D525" s="6" t="s">
        <v>363</v>
      </c>
      <c r="E525" s="6"/>
      <c r="F525" s="131"/>
      <c r="G525" s="131">
        <f>G526</f>
        <v>29</v>
      </c>
      <c r="H525" s="149"/>
    </row>
    <row r="526" spans="1:8" s="25" customFormat="1" ht="31.5">
      <c r="A526" s="5" t="s">
        <v>145</v>
      </c>
      <c r="B526" s="6"/>
      <c r="C526" s="6"/>
      <c r="D526" s="6"/>
      <c r="E526" s="6" t="s">
        <v>364</v>
      </c>
      <c r="F526" s="113"/>
      <c r="G526" s="113">
        <v>29</v>
      </c>
      <c r="H526" s="150"/>
    </row>
    <row r="527" spans="1:8" ht="31.5">
      <c r="A527" s="1" t="s">
        <v>34</v>
      </c>
      <c r="B527" s="2"/>
      <c r="C527" s="2"/>
      <c r="D527" s="2" t="s">
        <v>650</v>
      </c>
      <c r="E527" s="36"/>
      <c r="F527" s="80">
        <v>30409</v>
      </c>
      <c r="G527" s="80">
        <f>G528</f>
        <v>29648</v>
      </c>
      <c r="H527" s="152">
        <f t="shared" si="11"/>
        <v>0.974974514124108</v>
      </c>
    </row>
    <row r="528" spans="1:8" ht="31.5">
      <c r="A528" s="38" t="s">
        <v>392</v>
      </c>
      <c r="B528" s="36"/>
      <c r="C528" s="36"/>
      <c r="D528" s="36"/>
      <c r="E528" s="36" t="s">
        <v>396</v>
      </c>
      <c r="F528" s="113">
        <v>30409</v>
      </c>
      <c r="G528" s="113">
        <v>29648</v>
      </c>
      <c r="H528" s="150">
        <f t="shared" si="11"/>
        <v>0.974974514124108</v>
      </c>
    </row>
    <row r="529" spans="1:8" ht="15.75">
      <c r="A529" s="49" t="s">
        <v>728</v>
      </c>
      <c r="B529" s="15"/>
      <c r="C529" s="15" t="s">
        <v>717</v>
      </c>
      <c r="D529" s="2"/>
      <c r="E529" s="6"/>
      <c r="F529" s="79">
        <v>136</v>
      </c>
      <c r="G529" s="79">
        <f>G530</f>
        <v>133</v>
      </c>
      <c r="H529" s="151">
        <f t="shared" si="11"/>
        <v>0.9779411764705882</v>
      </c>
    </row>
    <row r="530" spans="1:8" ht="15.75">
      <c r="A530" s="29" t="s">
        <v>721</v>
      </c>
      <c r="B530" s="15"/>
      <c r="C530" s="15"/>
      <c r="D530" s="2" t="s">
        <v>722</v>
      </c>
      <c r="E530" s="6"/>
      <c r="F530" s="80">
        <v>136</v>
      </c>
      <c r="G530" s="80">
        <f>G531</f>
        <v>133</v>
      </c>
      <c r="H530" s="152">
        <f t="shared" si="11"/>
        <v>0.9779411764705882</v>
      </c>
    </row>
    <row r="531" spans="1:8" ht="15.75">
      <c r="A531" s="55" t="s">
        <v>32</v>
      </c>
      <c r="B531" s="15"/>
      <c r="C531" s="15"/>
      <c r="D531" s="2"/>
      <c r="E531" s="6" t="s">
        <v>33</v>
      </c>
      <c r="F531" s="113">
        <v>136</v>
      </c>
      <c r="G531" s="113">
        <v>133</v>
      </c>
      <c r="H531" s="150">
        <f t="shared" si="11"/>
        <v>0.9779411764705882</v>
      </c>
    </row>
    <row r="532" spans="1:8" s="46" customFormat="1" ht="37.5" customHeight="1">
      <c r="A532" s="31" t="s">
        <v>67</v>
      </c>
      <c r="B532" s="24" t="s">
        <v>299</v>
      </c>
      <c r="C532" s="24"/>
      <c r="D532" s="24"/>
      <c r="E532" s="24"/>
      <c r="F532" s="90">
        <v>104469</v>
      </c>
      <c r="G532" s="90">
        <f>G533+G549+G552+G559</f>
        <v>93603</v>
      </c>
      <c r="H532" s="147">
        <f t="shared" si="11"/>
        <v>0.895988283605663</v>
      </c>
    </row>
    <row r="533" spans="1:8" s="25" customFormat="1" ht="15.75">
      <c r="A533" s="23" t="s">
        <v>491</v>
      </c>
      <c r="B533" s="15"/>
      <c r="C533" s="15" t="s">
        <v>469</v>
      </c>
      <c r="D533" s="15"/>
      <c r="E533" s="15"/>
      <c r="F533" s="79">
        <f>F534+F540+F544+F542+F538</f>
        <v>43510</v>
      </c>
      <c r="G533" s="79">
        <f>G534+G540+G544+G542+G538</f>
        <v>32645</v>
      </c>
      <c r="H533" s="148">
        <f t="shared" si="11"/>
        <v>0.750287290278097</v>
      </c>
    </row>
    <row r="534" spans="1:8" s="4" customFormat="1" ht="31.5">
      <c r="A534" s="22" t="s">
        <v>477</v>
      </c>
      <c r="B534" s="16"/>
      <c r="C534" s="16"/>
      <c r="D534" s="16" t="s">
        <v>478</v>
      </c>
      <c r="E534" s="16"/>
      <c r="F534" s="131">
        <v>24908</v>
      </c>
      <c r="G534" s="131">
        <f>SUM(G535:G537)</f>
        <v>20829</v>
      </c>
      <c r="H534" s="149">
        <f t="shared" si="11"/>
        <v>0.8362373534607355</v>
      </c>
    </row>
    <row r="535" spans="1:8" ht="15.75">
      <c r="A535" s="5" t="s">
        <v>479</v>
      </c>
      <c r="B535" s="6"/>
      <c r="C535" s="6"/>
      <c r="D535" s="6"/>
      <c r="E535" s="6" t="s">
        <v>480</v>
      </c>
      <c r="F535" s="113">
        <v>21168</v>
      </c>
      <c r="G535" s="113">
        <f>20361</f>
        <v>20361</v>
      </c>
      <c r="H535" s="150">
        <f t="shared" si="11"/>
        <v>0.9618764172335601</v>
      </c>
    </row>
    <row r="536" spans="1:8" ht="47.25">
      <c r="A536" s="5" t="s">
        <v>35</v>
      </c>
      <c r="B536" s="6"/>
      <c r="C536" s="6"/>
      <c r="D536" s="6"/>
      <c r="E536" s="6" t="s">
        <v>36</v>
      </c>
      <c r="F536" s="113">
        <v>870</v>
      </c>
      <c r="G536" s="113">
        <v>468</v>
      </c>
      <c r="H536" s="150">
        <f t="shared" si="11"/>
        <v>0.5379310344827586</v>
      </c>
    </row>
    <row r="537" spans="1:8" ht="15.75">
      <c r="A537" s="19" t="s">
        <v>674</v>
      </c>
      <c r="B537" s="6"/>
      <c r="C537" s="6"/>
      <c r="D537" s="6"/>
      <c r="E537" s="6" t="s">
        <v>7</v>
      </c>
      <c r="F537" s="113">
        <v>2870</v>
      </c>
      <c r="G537" s="113">
        <v>0</v>
      </c>
      <c r="H537" s="150">
        <f t="shared" si="11"/>
        <v>0</v>
      </c>
    </row>
    <row r="538" spans="1:8" ht="15.75">
      <c r="A538" s="22" t="s">
        <v>352</v>
      </c>
      <c r="B538" s="16"/>
      <c r="C538" s="6"/>
      <c r="D538" s="6" t="s">
        <v>363</v>
      </c>
      <c r="E538" s="6"/>
      <c r="F538" s="131"/>
      <c r="G538" s="131">
        <f>G539</f>
        <v>153</v>
      </c>
      <c r="H538" s="149"/>
    </row>
    <row r="539" spans="1:8" ht="31.5">
      <c r="A539" s="5" t="s">
        <v>145</v>
      </c>
      <c r="B539" s="6"/>
      <c r="C539" s="6"/>
      <c r="D539" s="6"/>
      <c r="E539" s="6" t="s">
        <v>364</v>
      </c>
      <c r="F539" s="113"/>
      <c r="G539" s="113">
        <v>153</v>
      </c>
      <c r="H539" s="150"/>
    </row>
    <row r="540" spans="1:8" s="4" customFormat="1" ht="58.5" customHeight="1">
      <c r="A540" s="22" t="s">
        <v>492</v>
      </c>
      <c r="B540" s="16"/>
      <c r="C540" s="16"/>
      <c r="D540" s="16" t="s">
        <v>493</v>
      </c>
      <c r="E540" s="16"/>
      <c r="F540" s="131">
        <v>2049</v>
      </c>
      <c r="G540" s="131">
        <f>G541</f>
        <v>1668</v>
      </c>
      <c r="H540" s="149">
        <f t="shared" si="11"/>
        <v>0.8140556368960469</v>
      </c>
    </row>
    <row r="541" spans="1:8" ht="47.25">
      <c r="A541" s="5" t="s">
        <v>494</v>
      </c>
      <c r="B541" s="6"/>
      <c r="C541" s="6"/>
      <c r="D541" s="6"/>
      <c r="E541" s="6" t="s">
        <v>495</v>
      </c>
      <c r="F541" s="113">
        <v>2049</v>
      </c>
      <c r="G541" s="113">
        <v>1668</v>
      </c>
      <c r="H541" s="150">
        <f t="shared" si="11"/>
        <v>0.8140556368960469</v>
      </c>
    </row>
    <row r="542" spans="1:8" ht="31.5">
      <c r="A542" s="18" t="s">
        <v>672</v>
      </c>
      <c r="B542" s="6"/>
      <c r="C542" s="6"/>
      <c r="D542" s="12" t="s">
        <v>673</v>
      </c>
      <c r="E542" s="12"/>
      <c r="F542" s="80">
        <v>7353</v>
      </c>
      <c r="G542" s="80">
        <f>G543</f>
        <v>5114</v>
      </c>
      <c r="H542" s="152">
        <f t="shared" si="11"/>
        <v>0.6954984360125119</v>
      </c>
    </row>
    <row r="543" spans="1:8" ht="15.75">
      <c r="A543" s="19" t="s">
        <v>674</v>
      </c>
      <c r="B543" s="6"/>
      <c r="C543" s="6"/>
      <c r="D543" s="13"/>
      <c r="E543" s="13">
        <v>216</v>
      </c>
      <c r="F543" s="113">
        <v>7353</v>
      </c>
      <c r="G543" s="113">
        <f>5114</f>
        <v>5114</v>
      </c>
      <c r="H543" s="150">
        <f t="shared" si="11"/>
        <v>0.6954984360125119</v>
      </c>
    </row>
    <row r="544" spans="1:8" ht="15.75">
      <c r="A544" s="35" t="s">
        <v>372</v>
      </c>
      <c r="B544" s="39"/>
      <c r="C544" s="2"/>
      <c r="D544" s="2" t="s">
        <v>375</v>
      </c>
      <c r="E544" s="68"/>
      <c r="F544" s="80">
        <v>9200</v>
      </c>
      <c r="G544" s="80">
        <f>G545+G547</f>
        <v>4881</v>
      </c>
      <c r="H544" s="152">
        <f t="shared" si="11"/>
        <v>0.5305434782608696</v>
      </c>
    </row>
    <row r="545" spans="1:8" ht="63">
      <c r="A545" s="35" t="s">
        <v>3</v>
      </c>
      <c r="B545" s="39"/>
      <c r="C545" s="2"/>
      <c r="D545" s="2" t="s">
        <v>637</v>
      </c>
      <c r="E545" s="68"/>
      <c r="F545" s="80">
        <v>8700</v>
      </c>
      <c r="G545" s="80">
        <f>G546</f>
        <v>4394</v>
      </c>
      <c r="H545" s="152">
        <f t="shared" si="11"/>
        <v>0.5050574712643678</v>
      </c>
    </row>
    <row r="546" spans="1:8" ht="15.75">
      <c r="A546" s="69" t="s">
        <v>674</v>
      </c>
      <c r="B546" s="39"/>
      <c r="C546" s="2"/>
      <c r="D546" s="2"/>
      <c r="E546" s="70">
        <v>216</v>
      </c>
      <c r="F546" s="113">
        <v>8700</v>
      </c>
      <c r="G546" s="113">
        <f>4394</f>
        <v>4394</v>
      </c>
      <c r="H546" s="150">
        <f t="shared" si="11"/>
        <v>0.5050574712643678</v>
      </c>
    </row>
    <row r="547" spans="1:8" ht="37.5" customHeight="1">
      <c r="A547" s="35" t="s">
        <v>50</v>
      </c>
      <c r="B547" s="39"/>
      <c r="C547" s="2"/>
      <c r="D547" s="2" t="s">
        <v>461</v>
      </c>
      <c r="E547" s="68"/>
      <c r="F547" s="80">
        <v>500</v>
      </c>
      <c r="G547" s="80">
        <f>SUM(G548)</f>
        <v>487</v>
      </c>
      <c r="H547" s="152">
        <f t="shared" si="11"/>
        <v>0.974</v>
      </c>
    </row>
    <row r="548" spans="1:8" ht="15.75">
      <c r="A548" s="19" t="s">
        <v>674</v>
      </c>
      <c r="B548" s="6"/>
      <c r="C548" s="6"/>
      <c r="D548" s="13"/>
      <c r="E548" s="13">
        <v>216</v>
      </c>
      <c r="F548" s="113">
        <v>500</v>
      </c>
      <c r="G548" s="113">
        <v>487</v>
      </c>
      <c r="H548" s="150">
        <f aca="true" t="shared" si="12" ref="H548:H583">G548/F548</f>
        <v>0.974</v>
      </c>
    </row>
    <row r="549" spans="1:8" ht="15.75">
      <c r="A549" s="32" t="s">
        <v>381</v>
      </c>
      <c r="B549" s="14"/>
      <c r="C549" s="14" t="s">
        <v>382</v>
      </c>
      <c r="D549" s="14"/>
      <c r="E549" s="14"/>
      <c r="F549" s="79">
        <v>60000</v>
      </c>
      <c r="G549" s="79">
        <f>G550</f>
        <v>60000</v>
      </c>
      <c r="H549" s="151">
        <f t="shared" si="12"/>
        <v>1</v>
      </c>
    </row>
    <row r="550" spans="1:8" ht="31.5">
      <c r="A550" s="35" t="s">
        <v>349</v>
      </c>
      <c r="B550" s="14"/>
      <c r="C550" s="14"/>
      <c r="D550" s="2" t="s">
        <v>350</v>
      </c>
      <c r="E550" s="14"/>
      <c r="F550" s="80">
        <v>60000</v>
      </c>
      <c r="G550" s="80">
        <f>G551</f>
        <v>60000</v>
      </c>
      <c r="H550" s="152">
        <f t="shared" si="12"/>
        <v>1</v>
      </c>
    </row>
    <row r="551" spans="1:8" ht="31.5">
      <c r="A551" s="5" t="s">
        <v>407</v>
      </c>
      <c r="B551" s="14"/>
      <c r="C551" s="14"/>
      <c r="D551" s="14"/>
      <c r="E551" s="36" t="s">
        <v>27</v>
      </c>
      <c r="F551" s="113">
        <v>60000</v>
      </c>
      <c r="G551" s="113">
        <v>60000</v>
      </c>
      <c r="H551" s="150">
        <f t="shared" si="12"/>
        <v>1</v>
      </c>
    </row>
    <row r="552" spans="1:8" ht="31.5">
      <c r="A552" s="76" t="s">
        <v>347</v>
      </c>
      <c r="B552" s="33"/>
      <c r="C552" s="14" t="s">
        <v>348</v>
      </c>
      <c r="D552" s="14"/>
      <c r="E552" s="75"/>
      <c r="F552" s="118">
        <v>958</v>
      </c>
      <c r="G552" s="118">
        <f>G553+G555</f>
        <v>957</v>
      </c>
      <c r="H552" s="151">
        <f t="shared" si="12"/>
        <v>0.9989561586638831</v>
      </c>
    </row>
    <row r="553" spans="1:8" ht="31.5">
      <c r="A553" s="35" t="s">
        <v>349</v>
      </c>
      <c r="B553" s="39"/>
      <c r="C553" s="2"/>
      <c r="D553" s="2" t="s">
        <v>350</v>
      </c>
      <c r="E553" s="68"/>
      <c r="F553" s="80">
        <v>1</v>
      </c>
      <c r="G553" s="80">
        <f>SUM(G554:G554)</f>
        <v>0</v>
      </c>
      <c r="H553" s="152">
        <f t="shared" si="12"/>
        <v>0</v>
      </c>
    </row>
    <row r="554" spans="1:8" ht="31.5">
      <c r="A554" s="69" t="s">
        <v>404</v>
      </c>
      <c r="B554" s="37"/>
      <c r="C554" s="36"/>
      <c r="D554" s="36"/>
      <c r="E554" s="70">
        <v>406</v>
      </c>
      <c r="F554" s="113">
        <v>1</v>
      </c>
      <c r="G554" s="113">
        <v>0</v>
      </c>
      <c r="H554" s="150">
        <f t="shared" si="12"/>
        <v>0</v>
      </c>
    </row>
    <row r="555" spans="1:8" ht="15.75">
      <c r="A555" s="35" t="s">
        <v>372</v>
      </c>
      <c r="B555" s="39"/>
      <c r="C555" s="2"/>
      <c r="D555" s="2" t="s">
        <v>375</v>
      </c>
      <c r="E555" s="68"/>
      <c r="F555" s="113">
        <v>957</v>
      </c>
      <c r="G555" s="113">
        <f>G556</f>
        <v>957</v>
      </c>
      <c r="H555" s="152">
        <f t="shared" si="12"/>
        <v>1</v>
      </c>
    </row>
    <row r="556" spans="1:8" ht="78.75">
      <c r="A556" s="35" t="s">
        <v>192</v>
      </c>
      <c r="B556" s="39"/>
      <c r="C556" s="2"/>
      <c r="D556" s="2" t="s">
        <v>405</v>
      </c>
      <c r="E556" s="68"/>
      <c r="F556" s="80">
        <v>957</v>
      </c>
      <c r="G556" s="80">
        <f>G557</f>
        <v>957</v>
      </c>
      <c r="H556" s="152">
        <f t="shared" si="12"/>
        <v>1</v>
      </c>
    </row>
    <row r="557" spans="1:8" ht="63">
      <c r="A557" s="35" t="s">
        <v>403</v>
      </c>
      <c r="B557" s="39"/>
      <c r="C557" s="2"/>
      <c r="D557" s="2" t="s">
        <v>406</v>
      </c>
      <c r="E557" s="68"/>
      <c r="F557" s="80">
        <v>957</v>
      </c>
      <c r="G557" s="80">
        <f>G558</f>
        <v>957</v>
      </c>
      <c r="H557" s="152">
        <f t="shared" si="12"/>
        <v>1</v>
      </c>
    </row>
    <row r="558" spans="1:8" ht="31.5">
      <c r="A558" s="77" t="s">
        <v>404</v>
      </c>
      <c r="B558" s="73"/>
      <c r="C558" s="6"/>
      <c r="D558" s="6"/>
      <c r="E558" s="74">
        <v>406</v>
      </c>
      <c r="F558" s="113">
        <v>957</v>
      </c>
      <c r="G558" s="113">
        <v>957</v>
      </c>
      <c r="H558" s="150">
        <f t="shared" si="12"/>
        <v>1</v>
      </c>
    </row>
    <row r="559" spans="1:8" ht="15.75">
      <c r="A559" s="32" t="s">
        <v>728</v>
      </c>
      <c r="B559" s="2"/>
      <c r="C559" s="14" t="s">
        <v>717</v>
      </c>
      <c r="D559" s="2"/>
      <c r="E559" s="36"/>
      <c r="F559" s="79">
        <v>1</v>
      </c>
      <c r="G559" s="79">
        <f>G560</f>
        <v>1</v>
      </c>
      <c r="H559" s="151">
        <f t="shared" si="12"/>
        <v>1</v>
      </c>
    </row>
    <row r="560" spans="1:8" ht="15.75">
      <c r="A560" s="1" t="s">
        <v>372</v>
      </c>
      <c r="B560" s="2"/>
      <c r="C560" s="2"/>
      <c r="D560" s="2" t="s">
        <v>375</v>
      </c>
      <c r="E560" s="36"/>
      <c r="F560" s="80">
        <v>1</v>
      </c>
      <c r="G560" s="80">
        <f>G561</f>
        <v>1</v>
      </c>
      <c r="H560" s="152">
        <f t="shared" si="12"/>
        <v>1</v>
      </c>
    </row>
    <row r="561" spans="1:8" ht="35.25" customHeight="1">
      <c r="A561" s="1" t="s">
        <v>92</v>
      </c>
      <c r="B561" s="2"/>
      <c r="C561" s="2"/>
      <c r="D561" s="2" t="s">
        <v>123</v>
      </c>
      <c r="E561" s="36"/>
      <c r="F561" s="80">
        <v>1</v>
      </c>
      <c r="G561" s="80">
        <f>G562</f>
        <v>1</v>
      </c>
      <c r="H561" s="152">
        <f t="shared" si="12"/>
        <v>1</v>
      </c>
    </row>
    <row r="562" spans="1:8" ht="15.75">
      <c r="A562" s="38" t="s">
        <v>726</v>
      </c>
      <c r="B562" s="2"/>
      <c r="C562" s="2"/>
      <c r="D562" s="2"/>
      <c r="E562" s="36" t="s">
        <v>727</v>
      </c>
      <c r="F562" s="81">
        <v>1</v>
      </c>
      <c r="G562" s="81">
        <v>1</v>
      </c>
      <c r="H562" s="150">
        <f t="shared" si="12"/>
        <v>1</v>
      </c>
    </row>
    <row r="563" spans="1:8" s="46" customFormat="1" ht="31.5">
      <c r="A563" s="31" t="s">
        <v>545</v>
      </c>
      <c r="B563" s="24" t="s">
        <v>300</v>
      </c>
      <c r="C563" s="24"/>
      <c r="D563" s="24"/>
      <c r="E563" s="24"/>
      <c r="F563" s="90">
        <v>183811</v>
      </c>
      <c r="G563" s="90">
        <f>G564+G568+G575+G579+G586+G582+G590</f>
        <v>178335</v>
      </c>
      <c r="H563" s="147">
        <f t="shared" si="12"/>
        <v>0.9702085294133648</v>
      </c>
    </row>
    <row r="564" spans="1:8" s="25" customFormat="1" ht="15.75">
      <c r="A564" s="8" t="s">
        <v>624</v>
      </c>
      <c r="B564" s="14"/>
      <c r="C564" s="14" t="s">
        <v>625</v>
      </c>
      <c r="D564" s="15"/>
      <c r="E564" s="15"/>
      <c r="F564" s="79">
        <v>26</v>
      </c>
      <c r="G564" s="79">
        <f>G565</f>
        <v>26</v>
      </c>
      <c r="H564" s="148">
        <f t="shared" si="12"/>
        <v>1</v>
      </c>
    </row>
    <row r="565" spans="1:8" ht="15.75">
      <c r="A565" s="87" t="s">
        <v>372</v>
      </c>
      <c r="B565" s="62"/>
      <c r="C565" s="62"/>
      <c r="D565" s="60" t="s">
        <v>375</v>
      </c>
      <c r="E565" s="62"/>
      <c r="F565" s="80">
        <v>26</v>
      </c>
      <c r="G565" s="80">
        <f>G566</f>
        <v>26</v>
      </c>
      <c r="H565" s="152">
        <f t="shared" si="12"/>
        <v>1</v>
      </c>
    </row>
    <row r="566" spans="1:8" ht="31.5" customHeight="1">
      <c r="A566" s="87" t="s">
        <v>49</v>
      </c>
      <c r="B566" s="60"/>
      <c r="C566" s="60"/>
      <c r="D566" s="60" t="s">
        <v>461</v>
      </c>
      <c r="E566" s="60"/>
      <c r="F566" s="80">
        <v>26</v>
      </c>
      <c r="G566" s="80">
        <f>G567</f>
        <v>26</v>
      </c>
      <c r="H566" s="152">
        <f t="shared" si="12"/>
        <v>1</v>
      </c>
    </row>
    <row r="567" spans="1:8" ht="20.25" customHeight="1">
      <c r="A567" s="61" t="s">
        <v>628</v>
      </c>
      <c r="B567" s="62"/>
      <c r="C567" s="62"/>
      <c r="D567" s="62"/>
      <c r="E567" s="62" t="s">
        <v>629</v>
      </c>
      <c r="F567" s="113">
        <v>26</v>
      </c>
      <c r="G567" s="113">
        <v>26</v>
      </c>
      <c r="H567" s="150">
        <f t="shared" si="12"/>
        <v>1</v>
      </c>
    </row>
    <row r="568" spans="1:8" s="25" customFormat="1" ht="20.25" customHeight="1">
      <c r="A568" s="49" t="s">
        <v>488</v>
      </c>
      <c r="B568" s="14"/>
      <c r="C568" s="14" t="s">
        <v>489</v>
      </c>
      <c r="D568" s="14"/>
      <c r="E568" s="14"/>
      <c r="F568" s="118">
        <v>15377</v>
      </c>
      <c r="G568" s="118">
        <f>G569+G571</f>
        <v>14771</v>
      </c>
      <c r="H568" s="148">
        <f t="shared" si="12"/>
        <v>0.9605904922936854</v>
      </c>
    </row>
    <row r="569" spans="1:8" s="4" customFormat="1" ht="31.5">
      <c r="A569" s="29" t="s">
        <v>645</v>
      </c>
      <c r="B569" s="2"/>
      <c r="C569" s="2"/>
      <c r="D569" s="2" t="s">
        <v>630</v>
      </c>
      <c r="E569" s="2"/>
      <c r="F569" s="131">
        <v>15217</v>
      </c>
      <c r="G569" s="131">
        <f>G570</f>
        <v>14611</v>
      </c>
      <c r="H569" s="149">
        <f t="shared" si="12"/>
        <v>0.9601761188144838</v>
      </c>
    </row>
    <row r="570" spans="1:8" ht="31.5">
      <c r="A570" s="55" t="s">
        <v>392</v>
      </c>
      <c r="B570" s="36"/>
      <c r="C570" s="36"/>
      <c r="D570" s="36"/>
      <c r="E570" s="36" t="s">
        <v>396</v>
      </c>
      <c r="F570" s="113">
        <v>15217</v>
      </c>
      <c r="G570" s="113">
        <v>14611</v>
      </c>
      <c r="H570" s="150">
        <f t="shared" si="12"/>
        <v>0.9601761188144838</v>
      </c>
    </row>
    <row r="571" spans="1:8" s="4" customFormat="1" ht="15.75">
      <c r="A571" s="29" t="s">
        <v>372</v>
      </c>
      <c r="B571" s="2"/>
      <c r="C571" s="2"/>
      <c r="D571" s="2" t="s">
        <v>375</v>
      </c>
      <c r="E571" s="2"/>
      <c r="F571" s="131">
        <v>160</v>
      </c>
      <c r="G571" s="131">
        <f>G572</f>
        <v>160</v>
      </c>
      <c r="H571" s="149">
        <f t="shared" si="12"/>
        <v>1</v>
      </c>
    </row>
    <row r="572" spans="1:8" s="4" customFormat="1" ht="31.5">
      <c r="A572" s="29" t="s">
        <v>245</v>
      </c>
      <c r="B572" s="16"/>
      <c r="C572" s="16"/>
      <c r="D572" s="16" t="s">
        <v>118</v>
      </c>
      <c r="E572" s="2"/>
      <c r="F572" s="131">
        <v>160</v>
      </c>
      <c r="G572" s="131">
        <f>G573</f>
        <v>160</v>
      </c>
      <c r="H572" s="149">
        <f t="shared" si="12"/>
        <v>1</v>
      </c>
    </row>
    <row r="573" spans="1:8" s="4" customFormat="1" ht="15.75">
      <c r="A573" s="29" t="s">
        <v>191</v>
      </c>
      <c r="B573" s="16"/>
      <c r="C573" s="16"/>
      <c r="D573" s="16" t="s">
        <v>246</v>
      </c>
      <c r="E573" s="57"/>
      <c r="F573" s="131">
        <v>160</v>
      </c>
      <c r="G573" s="131">
        <f>G574</f>
        <v>160</v>
      </c>
      <c r="H573" s="149">
        <f t="shared" si="12"/>
        <v>1</v>
      </c>
    </row>
    <row r="574" spans="1:8" ht="15.75">
      <c r="A574" s="83" t="s">
        <v>632</v>
      </c>
      <c r="B574" s="24"/>
      <c r="C574" s="24"/>
      <c r="D574" s="24"/>
      <c r="E574" s="6" t="s">
        <v>633</v>
      </c>
      <c r="F574" s="113">
        <v>160</v>
      </c>
      <c r="G574" s="113">
        <v>160</v>
      </c>
      <c r="H574" s="150">
        <f t="shared" si="12"/>
        <v>1</v>
      </c>
    </row>
    <row r="575" spans="1:8" s="25" customFormat="1" ht="15.75">
      <c r="A575" s="49" t="s">
        <v>667</v>
      </c>
      <c r="B575" s="14"/>
      <c r="C575" s="14" t="s">
        <v>668</v>
      </c>
      <c r="D575" s="14"/>
      <c r="E575" s="14"/>
      <c r="F575" s="118">
        <v>154525</v>
      </c>
      <c r="G575" s="118">
        <f>G576</f>
        <v>150033</v>
      </c>
      <c r="H575" s="148">
        <f t="shared" si="12"/>
        <v>0.9709302701828183</v>
      </c>
    </row>
    <row r="576" spans="1:8" s="4" customFormat="1" ht="15.75">
      <c r="A576" s="29" t="s">
        <v>372</v>
      </c>
      <c r="B576" s="2"/>
      <c r="C576" s="2"/>
      <c r="D576" s="2" t="s">
        <v>375</v>
      </c>
      <c r="E576" s="2"/>
      <c r="F576" s="131">
        <v>154525</v>
      </c>
      <c r="G576" s="131">
        <f>G577</f>
        <v>150033</v>
      </c>
      <c r="H576" s="149">
        <f t="shared" si="12"/>
        <v>0.9709302701828183</v>
      </c>
    </row>
    <row r="577" spans="1:8" s="4" customFormat="1" ht="47.25">
      <c r="A577" s="84" t="s">
        <v>161</v>
      </c>
      <c r="B577" s="2"/>
      <c r="C577" s="2"/>
      <c r="D577" s="2" t="s">
        <v>669</v>
      </c>
      <c r="E577" s="2"/>
      <c r="F577" s="131">
        <v>154525</v>
      </c>
      <c r="G577" s="131">
        <f>G578</f>
        <v>150033</v>
      </c>
      <c r="H577" s="149">
        <f t="shared" si="12"/>
        <v>0.9709302701828183</v>
      </c>
    </row>
    <row r="578" spans="1:8" ht="31.5">
      <c r="A578" s="55" t="s">
        <v>670</v>
      </c>
      <c r="B578" s="36"/>
      <c r="C578" s="36"/>
      <c r="D578" s="36"/>
      <c r="E578" s="36" t="s">
        <v>671</v>
      </c>
      <c r="F578" s="113">
        <v>154525</v>
      </c>
      <c r="G578" s="113">
        <v>150033</v>
      </c>
      <c r="H578" s="150">
        <f t="shared" si="12"/>
        <v>0.9709302701828183</v>
      </c>
    </row>
    <row r="579" spans="1:8" s="25" customFormat="1" ht="31.5">
      <c r="A579" s="23" t="s">
        <v>474</v>
      </c>
      <c r="B579" s="15"/>
      <c r="C579" s="15" t="s">
        <v>421</v>
      </c>
      <c r="D579" s="15"/>
      <c r="E579" s="15"/>
      <c r="F579" s="118">
        <v>6882</v>
      </c>
      <c r="G579" s="118">
        <f>G580</f>
        <v>6506</v>
      </c>
      <c r="H579" s="148">
        <f t="shared" si="12"/>
        <v>0.945364719558268</v>
      </c>
    </row>
    <row r="580" spans="1:8" s="4" customFormat="1" ht="31.5">
      <c r="A580" s="22" t="s">
        <v>477</v>
      </c>
      <c r="B580" s="16"/>
      <c r="C580" s="16"/>
      <c r="D580" s="16" t="s">
        <v>478</v>
      </c>
      <c r="E580" s="16"/>
      <c r="F580" s="80">
        <v>6882</v>
      </c>
      <c r="G580" s="80">
        <f>G581</f>
        <v>6506</v>
      </c>
      <c r="H580" s="149">
        <f t="shared" si="12"/>
        <v>0.945364719558268</v>
      </c>
    </row>
    <row r="581" spans="1:8" ht="15.75">
      <c r="A581" s="5" t="s">
        <v>479</v>
      </c>
      <c r="B581" s="6"/>
      <c r="C581" s="6"/>
      <c r="D581" s="6"/>
      <c r="E581" s="6" t="s">
        <v>480</v>
      </c>
      <c r="F581" s="113">
        <v>6882</v>
      </c>
      <c r="G581" s="113">
        <v>6506</v>
      </c>
      <c r="H581" s="150">
        <f t="shared" si="12"/>
        <v>0.945364719558268</v>
      </c>
    </row>
    <row r="582" spans="1:8" ht="15.75">
      <c r="A582" s="49" t="s">
        <v>728</v>
      </c>
      <c r="B582" s="14"/>
      <c r="C582" s="14" t="s">
        <v>717</v>
      </c>
      <c r="D582" s="2"/>
      <c r="E582" s="36"/>
      <c r="F582" s="79">
        <v>4</v>
      </c>
      <c r="G582" s="79">
        <f>G583</f>
        <v>3</v>
      </c>
      <c r="H582" s="151">
        <f t="shared" si="12"/>
        <v>0.75</v>
      </c>
    </row>
    <row r="583" spans="1:8" ht="15.75">
      <c r="A583" s="29" t="s">
        <v>372</v>
      </c>
      <c r="B583" s="14"/>
      <c r="C583" s="14"/>
      <c r="D583" s="2" t="s">
        <v>375</v>
      </c>
      <c r="E583" s="36"/>
      <c r="F583" s="80">
        <v>4</v>
      </c>
      <c r="G583" s="80">
        <f>G584</f>
        <v>3</v>
      </c>
      <c r="H583" s="152">
        <f t="shared" si="12"/>
        <v>0.75</v>
      </c>
    </row>
    <row r="584" spans="1:8" ht="31.5">
      <c r="A584" s="29" t="s">
        <v>92</v>
      </c>
      <c r="B584" s="14"/>
      <c r="C584" s="14"/>
      <c r="D584" s="2" t="s">
        <v>123</v>
      </c>
      <c r="E584" s="36"/>
      <c r="F584" s="80">
        <v>4</v>
      </c>
      <c r="G584" s="80">
        <f>G585</f>
        <v>3</v>
      </c>
      <c r="H584" s="152">
        <f aca="true" t="shared" si="13" ref="H584:H639">G584/F584</f>
        <v>0.75</v>
      </c>
    </row>
    <row r="585" spans="1:8" ht="15.75">
      <c r="A585" s="55" t="s">
        <v>726</v>
      </c>
      <c r="B585" s="14"/>
      <c r="C585" s="14"/>
      <c r="D585" s="2"/>
      <c r="E585" s="36" t="s">
        <v>727</v>
      </c>
      <c r="F585" s="81">
        <v>4</v>
      </c>
      <c r="G585" s="81">
        <v>3</v>
      </c>
      <c r="H585" s="150">
        <f t="shared" si="13"/>
        <v>0.75</v>
      </c>
    </row>
    <row r="586" spans="1:8" ht="31.5">
      <c r="A586" s="49" t="s">
        <v>730</v>
      </c>
      <c r="B586" s="14"/>
      <c r="C586" s="14" t="s">
        <v>718</v>
      </c>
      <c r="D586" s="14"/>
      <c r="E586" s="14"/>
      <c r="F586" s="79">
        <v>30</v>
      </c>
      <c r="G586" s="79">
        <f>G587</f>
        <v>30</v>
      </c>
      <c r="H586" s="151">
        <f t="shared" si="13"/>
        <v>1</v>
      </c>
    </row>
    <row r="587" spans="1:8" ht="15.75">
      <c r="A587" s="29" t="s">
        <v>372</v>
      </c>
      <c r="B587" s="57"/>
      <c r="C587" s="57"/>
      <c r="D587" s="2" t="s">
        <v>375</v>
      </c>
      <c r="E587" s="2"/>
      <c r="F587" s="80">
        <v>30</v>
      </c>
      <c r="G587" s="80">
        <f>G588</f>
        <v>30</v>
      </c>
      <c r="H587" s="152">
        <f t="shared" si="13"/>
        <v>1</v>
      </c>
    </row>
    <row r="588" spans="1:8" ht="47.25">
      <c r="A588" s="29" t="s">
        <v>0</v>
      </c>
      <c r="B588" s="57"/>
      <c r="C588" s="57"/>
      <c r="D588" s="2" t="s">
        <v>119</v>
      </c>
      <c r="E588" s="2"/>
      <c r="F588" s="80">
        <v>30</v>
      </c>
      <c r="G588" s="80">
        <f>G589</f>
        <v>30</v>
      </c>
      <c r="H588" s="152">
        <f t="shared" si="13"/>
        <v>1</v>
      </c>
    </row>
    <row r="589" spans="1:8" ht="31.5">
      <c r="A589" s="55" t="s">
        <v>732</v>
      </c>
      <c r="B589" s="15"/>
      <c r="C589" s="15"/>
      <c r="D589" s="2"/>
      <c r="E589" s="6" t="s">
        <v>733</v>
      </c>
      <c r="F589" s="113">
        <v>30</v>
      </c>
      <c r="G589" s="113">
        <v>30</v>
      </c>
      <c r="H589" s="150">
        <f t="shared" si="13"/>
        <v>1</v>
      </c>
    </row>
    <row r="590" spans="1:8" ht="31.5">
      <c r="A590" s="23" t="s">
        <v>340</v>
      </c>
      <c r="B590" s="15"/>
      <c r="C590" s="15" t="s">
        <v>339</v>
      </c>
      <c r="D590" s="15"/>
      <c r="E590" s="15"/>
      <c r="F590" s="79">
        <v>6967</v>
      </c>
      <c r="G590" s="79">
        <f>G591</f>
        <v>6966</v>
      </c>
      <c r="H590" s="151">
        <f t="shared" si="13"/>
        <v>0.9998564661977896</v>
      </c>
    </row>
    <row r="591" spans="1:8" ht="31.5">
      <c r="A591" s="22" t="s">
        <v>26</v>
      </c>
      <c r="B591" s="16"/>
      <c r="C591" s="16"/>
      <c r="D591" s="16" t="s">
        <v>28</v>
      </c>
      <c r="E591" s="6"/>
      <c r="F591" s="80">
        <v>6967</v>
      </c>
      <c r="G591" s="80">
        <f>G592</f>
        <v>6966</v>
      </c>
      <c r="H591" s="152">
        <f t="shared" si="13"/>
        <v>0.9998564661977896</v>
      </c>
    </row>
    <row r="592" spans="1:8" ht="63">
      <c r="A592" s="5" t="s">
        <v>12</v>
      </c>
      <c r="B592" s="16"/>
      <c r="C592" s="16"/>
      <c r="D592" s="16"/>
      <c r="E592" s="6" t="s">
        <v>11</v>
      </c>
      <c r="F592" s="113">
        <v>6967</v>
      </c>
      <c r="G592" s="113">
        <f>6967-1</f>
        <v>6966</v>
      </c>
      <c r="H592" s="150">
        <f t="shared" si="13"/>
        <v>0.9998564661977896</v>
      </c>
    </row>
    <row r="593" spans="1:8" s="46" customFormat="1" ht="31.5">
      <c r="A593" s="31" t="s">
        <v>338</v>
      </c>
      <c r="B593" s="24" t="s">
        <v>301</v>
      </c>
      <c r="C593" s="24"/>
      <c r="D593" s="24"/>
      <c r="E593" s="24"/>
      <c r="F593" s="90">
        <v>289378</v>
      </c>
      <c r="G593" s="90">
        <f>G594+G608+G621+G625</f>
        <v>283866</v>
      </c>
      <c r="H593" s="147">
        <f t="shared" si="13"/>
        <v>0.9809522493071346</v>
      </c>
    </row>
    <row r="594" spans="1:8" s="25" customFormat="1" ht="47.25">
      <c r="A594" s="32" t="s">
        <v>74</v>
      </c>
      <c r="B594" s="15"/>
      <c r="C594" s="15" t="s">
        <v>408</v>
      </c>
      <c r="D594" s="15"/>
      <c r="E594" s="15"/>
      <c r="F594" s="118">
        <v>30221</v>
      </c>
      <c r="G594" s="118">
        <f>G597+G601+G603+G595</f>
        <v>27406</v>
      </c>
      <c r="H594" s="148">
        <f t="shared" si="13"/>
        <v>0.9068528506667549</v>
      </c>
    </row>
    <row r="595" spans="1:8" s="25" customFormat="1" ht="15.75">
      <c r="A595" s="22" t="s">
        <v>352</v>
      </c>
      <c r="B595" s="16"/>
      <c r="C595" s="6"/>
      <c r="D595" s="2" t="s">
        <v>363</v>
      </c>
      <c r="E595" s="2"/>
      <c r="F595" s="80"/>
      <c r="G595" s="80">
        <f>G596</f>
        <v>300</v>
      </c>
      <c r="H595" s="152"/>
    </row>
    <row r="596" spans="1:8" s="25" customFormat="1" ht="31.5">
      <c r="A596" s="5" t="s">
        <v>145</v>
      </c>
      <c r="B596" s="6"/>
      <c r="C596" s="6"/>
      <c r="D596" s="6"/>
      <c r="E596" s="6" t="s">
        <v>364</v>
      </c>
      <c r="F596" s="81"/>
      <c r="G596" s="81">
        <v>300</v>
      </c>
      <c r="H596" s="152"/>
    </row>
    <row r="597" spans="1:8" s="4" customFormat="1" ht="15.75">
      <c r="A597" s="1" t="s">
        <v>409</v>
      </c>
      <c r="B597" s="16"/>
      <c r="C597" s="16"/>
      <c r="D597" s="16" t="s">
        <v>410</v>
      </c>
      <c r="E597" s="16"/>
      <c r="F597" s="131">
        <v>21809</v>
      </c>
      <c r="G597" s="131">
        <f>SUM(G599:G600)+G598</f>
        <v>21531</v>
      </c>
      <c r="H597" s="149">
        <f t="shared" si="13"/>
        <v>0.9872529689577697</v>
      </c>
    </row>
    <row r="598" spans="1:8" s="4" customFormat="1" ht="47.25">
      <c r="A598" s="38" t="s">
        <v>47</v>
      </c>
      <c r="B598" s="16"/>
      <c r="C598" s="16"/>
      <c r="D598" s="16"/>
      <c r="E598" s="36" t="s">
        <v>48</v>
      </c>
      <c r="F598" s="81">
        <v>1584</v>
      </c>
      <c r="G598" s="81">
        <v>1577</v>
      </c>
      <c r="H598" s="149">
        <f t="shared" si="13"/>
        <v>0.9955808080808081</v>
      </c>
    </row>
    <row r="599" spans="1:8" ht="15.75">
      <c r="A599" s="5" t="s">
        <v>43</v>
      </c>
      <c r="B599" s="6"/>
      <c r="C599" s="6"/>
      <c r="D599" s="6"/>
      <c r="E599" s="6" t="s">
        <v>44</v>
      </c>
      <c r="F599" s="113">
        <v>14600</v>
      </c>
      <c r="G599" s="113">
        <v>14582</v>
      </c>
      <c r="H599" s="150">
        <f t="shared" si="13"/>
        <v>0.9987671232876713</v>
      </c>
    </row>
    <row r="600" spans="1:8" ht="47.25">
      <c r="A600" s="5" t="s">
        <v>411</v>
      </c>
      <c r="B600" s="6"/>
      <c r="C600" s="6"/>
      <c r="D600" s="6"/>
      <c r="E600" s="6" t="s">
        <v>412</v>
      </c>
      <c r="F600" s="113">
        <v>5625</v>
      </c>
      <c r="G600" s="113">
        <v>5372</v>
      </c>
      <c r="H600" s="150">
        <f t="shared" si="13"/>
        <v>0.9550222222222222</v>
      </c>
    </row>
    <row r="601" spans="1:8" ht="15.75">
      <c r="A601" s="1" t="s">
        <v>413</v>
      </c>
      <c r="B601" s="16"/>
      <c r="C601" s="16"/>
      <c r="D601" s="16" t="s">
        <v>414</v>
      </c>
      <c r="E601" s="16"/>
      <c r="F601" s="80">
        <v>6360</v>
      </c>
      <c r="G601" s="80">
        <f>G602</f>
        <v>5323</v>
      </c>
      <c r="H601" s="152">
        <f t="shared" si="13"/>
        <v>0.8369496855345911</v>
      </c>
    </row>
    <row r="602" spans="1:8" ht="47.25">
      <c r="A602" s="5" t="s">
        <v>415</v>
      </c>
      <c r="B602" s="6"/>
      <c r="C602" s="6"/>
      <c r="D602" s="6"/>
      <c r="E602" s="6" t="s">
        <v>416</v>
      </c>
      <c r="F602" s="113">
        <v>6360</v>
      </c>
      <c r="G602" s="113">
        <v>5323</v>
      </c>
      <c r="H602" s="150">
        <f t="shared" si="13"/>
        <v>0.8369496855345911</v>
      </c>
    </row>
    <row r="603" spans="1:8" ht="15.75">
      <c r="A603" s="1" t="s">
        <v>372</v>
      </c>
      <c r="B603" s="16"/>
      <c r="C603" s="16"/>
      <c r="D603" s="16" t="s">
        <v>375</v>
      </c>
      <c r="E603" s="16"/>
      <c r="F603" s="80">
        <v>2052</v>
      </c>
      <c r="G603" s="80">
        <f>G604+G606</f>
        <v>252</v>
      </c>
      <c r="H603" s="152">
        <f t="shared" si="13"/>
        <v>0.12280701754385964</v>
      </c>
    </row>
    <row r="604" spans="1:8" ht="63">
      <c r="A604" s="30" t="s">
        <v>152</v>
      </c>
      <c r="B604" s="16"/>
      <c r="C604" s="16"/>
      <c r="D604" s="16" t="s">
        <v>130</v>
      </c>
      <c r="E604" s="16"/>
      <c r="F604" s="80">
        <v>1800</v>
      </c>
      <c r="G604" s="80">
        <f>G605</f>
        <v>0</v>
      </c>
      <c r="H604" s="152">
        <f t="shared" si="13"/>
        <v>0</v>
      </c>
    </row>
    <row r="605" spans="1:8" ht="47.25">
      <c r="A605" s="5" t="s">
        <v>170</v>
      </c>
      <c r="B605" s="6"/>
      <c r="C605" s="6"/>
      <c r="D605" s="6"/>
      <c r="E605" s="6" t="s">
        <v>171</v>
      </c>
      <c r="F605" s="113">
        <v>1800</v>
      </c>
      <c r="G605" s="113">
        <v>0</v>
      </c>
      <c r="H605" s="150">
        <f t="shared" si="13"/>
        <v>0</v>
      </c>
    </row>
    <row r="606" spans="1:8" ht="113.25" customHeight="1">
      <c r="A606" s="1" t="s">
        <v>172</v>
      </c>
      <c r="B606" s="6"/>
      <c r="C606" s="6"/>
      <c r="D606" s="2" t="s">
        <v>173</v>
      </c>
      <c r="E606" s="6"/>
      <c r="F606" s="80">
        <v>252</v>
      </c>
      <c r="G606" s="80">
        <f>G607</f>
        <v>252</v>
      </c>
      <c r="H606" s="152">
        <f t="shared" si="13"/>
        <v>1</v>
      </c>
    </row>
    <row r="607" spans="1:8" ht="47.25">
      <c r="A607" s="38" t="s">
        <v>415</v>
      </c>
      <c r="B607" s="6"/>
      <c r="C607" s="6"/>
      <c r="D607" s="2"/>
      <c r="E607" s="6" t="s">
        <v>416</v>
      </c>
      <c r="F607" s="81">
        <v>252</v>
      </c>
      <c r="G607" s="81">
        <v>252</v>
      </c>
      <c r="H607" s="150">
        <f t="shared" si="13"/>
        <v>1</v>
      </c>
    </row>
    <row r="608" spans="1:8" ht="15.75">
      <c r="A608" s="86" t="s">
        <v>417</v>
      </c>
      <c r="B608" s="15"/>
      <c r="C608" s="15" t="s">
        <v>418</v>
      </c>
      <c r="D608" s="15"/>
      <c r="E608" s="15"/>
      <c r="F608" s="79">
        <v>258164</v>
      </c>
      <c r="G608" s="79">
        <f>G609+G618+G616</f>
        <v>255536</v>
      </c>
      <c r="H608" s="151">
        <f t="shared" si="13"/>
        <v>0.9898204242264607</v>
      </c>
    </row>
    <row r="609" spans="1:8" ht="15.75">
      <c r="A609" s="1" t="s">
        <v>409</v>
      </c>
      <c r="B609" s="16"/>
      <c r="C609" s="16"/>
      <c r="D609" s="16" t="s">
        <v>410</v>
      </c>
      <c r="E609" s="16"/>
      <c r="F609" s="80">
        <v>235664</v>
      </c>
      <c r="G609" s="80">
        <f>SUM(G610:G614)+G615</f>
        <v>234132</v>
      </c>
      <c r="H609" s="152">
        <f t="shared" si="13"/>
        <v>0.9934992192273746</v>
      </c>
    </row>
    <row r="610" spans="1:8" ht="15.75">
      <c r="A610" s="5" t="s">
        <v>45</v>
      </c>
      <c r="B610" s="6"/>
      <c r="C610" s="6"/>
      <c r="D610" s="6"/>
      <c r="E610" s="6" t="s">
        <v>46</v>
      </c>
      <c r="F610" s="113">
        <v>5092</v>
      </c>
      <c r="G610" s="113">
        <v>4571</v>
      </c>
      <c r="H610" s="150">
        <f t="shared" si="13"/>
        <v>0.897682639434407</v>
      </c>
    </row>
    <row r="611" spans="1:8" ht="15.75">
      <c r="A611" s="5" t="s">
        <v>51</v>
      </c>
      <c r="B611" s="6"/>
      <c r="C611" s="6"/>
      <c r="D611" s="6"/>
      <c r="E611" s="6" t="s">
        <v>52</v>
      </c>
      <c r="F611" s="113">
        <v>3402</v>
      </c>
      <c r="G611" s="113">
        <v>3400</v>
      </c>
      <c r="H611" s="150">
        <f t="shared" si="13"/>
        <v>0.9994121105232217</v>
      </c>
    </row>
    <row r="612" spans="1:8" ht="47.25">
      <c r="A612" s="5" t="s">
        <v>47</v>
      </c>
      <c r="B612" s="6"/>
      <c r="C612" s="6"/>
      <c r="D612" s="6"/>
      <c r="E612" s="6" t="s">
        <v>48</v>
      </c>
      <c r="F612" s="113">
        <v>63700</v>
      </c>
      <c r="G612" s="113">
        <v>63306</v>
      </c>
      <c r="H612" s="150">
        <f t="shared" si="13"/>
        <v>0.9938147566718996</v>
      </c>
    </row>
    <row r="613" spans="1:8" ht="15.75">
      <c r="A613" s="5" t="s">
        <v>43</v>
      </c>
      <c r="B613" s="6"/>
      <c r="C613" s="6"/>
      <c r="D613" s="6"/>
      <c r="E613" s="6" t="s">
        <v>44</v>
      </c>
      <c r="F613" s="113">
        <v>121164</v>
      </c>
      <c r="G613" s="113">
        <v>121434</v>
      </c>
      <c r="H613" s="150">
        <f t="shared" si="13"/>
        <v>1.0022283846687134</v>
      </c>
    </row>
    <row r="614" spans="1:8" ht="47.25">
      <c r="A614" s="5" t="s">
        <v>411</v>
      </c>
      <c r="B614" s="6"/>
      <c r="C614" s="6"/>
      <c r="D614" s="6"/>
      <c r="E614" s="6" t="s">
        <v>412</v>
      </c>
      <c r="F614" s="113">
        <v>39953</v>
      </c>
      <c r="G614" s="113">
        <v>39162</v>
      </c>
      <c r="H614" s="150">
        <f t="shared" si="13"/>
        <v>0.9802017370410232</v>
      </c>
    </row>
    <row r="615" spans="1:8" ht="47.25">
      <c r="A615" s="5" t="s">
        <v>53</v>
      </c>
      <c r="B615" s="6"/>
      <c r="C615" s="6"/>
      <c r="D615" s="6"/>
      <c r="E615" s="6" t="s">
        <v>54</v>
      </c>
      <c r="F615" s="113">
        <v>2353</v>
      </c>
      <c r="G615" s="113">
        <v>2259</v>
      </c>
      <c r="H615" s="150">
        <f t="shared" si="13"/>
        <v>0.9600509987250319</v>
      </c>
    </row>
    <row r="616" spans="1:8" ht="15.75">
      <c r="A616" s="1" t="s">
        <v>437</v>
      </c>
      <c r="B616" s="6"/>
      <c r="C616" s="6"/>
      <c r="D616" s="2" t="s">
        <v>438</v>
      </c>
      <c r="E616" s="6"/>
      <c r="F616" s="80">
        <v>13500</v>
      </c>
      <c r="G616" s="80">
        <f>G617</f>
        <v>12530</v>
      </c>
      <c r="H616" s="152">
        <f t="shared" si="13"/>
        <v>0.9281481481481482</v>
      </c>
    </row>
    <row r="617" spans="1:8" ht="141.75">
      <c r="A617" s="5" t="s">
        <v>462</v>
      </c>
      <c r="B617" s="6"/>
      <c r="C617" s="6"/>
      <c r="D617" s="6"/>
      <c r="E617" s="6" t="s">
        <v>463</v>
      </c>
      <c r="F617" s="113">
        <v>13500</v>
      </c>
      <c r="G617" s="113">
        <v>12530</v>
      </c>
      <c r="H617" s="150">
        <f t="shared" si="13"/>
        <v>0.9281481481481482</v>
      </c>
    </row>
    <row r="618" spans="1:8" ht="15.75">
      <c r="A618" s="1" t="s">
        <v>372</v>
      </c>
      <c r="B618" s="16"/>
      <c r="C618" s="16"/>
      <c r="D618" s="16" t="s">
        <v>375</v>
      </c>
      <c r="E618" s="16"/>
      <c r="F618" s="80">
        <v>9000</v>
      </c>
      <c r="G618" s="80">
        <f>G619</f>
        <v>8874</v>
      </c>
      <c r="H618" s="152">
        <f t="shared" si="13"/>
        <v>0.986</v>
      </c>
    </row>
    <row r="619" spans="1:8" ht="31.5">
      <c r="A619" s="30" t="s">
        <v>129</v>
      </c>
      <c r="B619" s="16"/>
      <c r="C619" s="16"/>
      <c r="D619" s="16" t="s">
        <v>734</v>
      </c>
      <c r="E619" s="16"/>
      <c r="F619" s="80">
        <v>9000</v>
      </c>
      <c r="G619" s="80">
        <f>G620</f>
        <v>8874</v>
      </c>
      <c r="H619" s="152">
        <f t="shared" si="13"/>
        <v>0.986</v>
      </c>
    </row>
    <row r="620" spans="1:8" ht="47.25">
      <c r="A620" s="5" t="s">
        <v>411</v>
      </c>
      <c r="B620" s="6"/>
      <c r="C620" s="6"/>
      <c r="D620" s="2"/>
      <c r="E620" s="6" t="s">
        <v>412</v>
      </c>
      <c r="F620" s="113">
        <v>9000</v>
      </c>
      <c r="G620" s="113">
        <v>8874</v>
      </c>
      <c r="H620" s="150">
        <f t="shared" si="13"/>
        <v>0.986</v>
      </c>
    </row>
    <row r="621" spans="1:8" s="25" customFormat="1" ht="24" customHeight="1">
      <c r="A621" s="23" t="s">
        <v>624</v>
      </c>
      <c r="B621" s="15"/>
      <c r="C621" s="15" t="s">
        <v>625</v>
      </c>
      <c r="D621" s="15"/>
      <c r="E621" s="15"/>
      <c r="F621" s="79">
        <v>660</v>
      </c>
      <c r="G621" s="79">
        <f>G622</f>
        <v>597</v>
      </c>
      <c r="H621" s="148">
        <f t="shared" si="13"/>
        <v>0.9045454545454545</v>
      </c>
    </row>
    <row r="622" spans="1:8" ht="15.75">
      <c r="A622" s="61" t="s">
        <v>372</v>
      </c>
      <c r="B622" s="62"/>
      <c r="C622" s="62"/>
      <c r="D622" s="60" t="s">
        <v>375</v>
      </c>
      <c r="E622" s="62"/>
      <c r="F622" s="80">
        <v>660</v>
      </c>
      <c r="G622" s="80">
        <f>G623</f>
        <v>597</v>
      </c>
      <c r="H622" s="152">
        <f t="shared" si="13"/>
        <v>0.9045454545454545</v>
      </c>
    </row>
    <row r="623" spans="1:8" ht="32.25" customHeight="1">
      <c r="A623" s="87" t="s">
        <v>49</v>
      </c>
      <c r="B623" s="60"/>
      <c r="C623" s="60"/>
      <c r="D623" s="60" t="s">
        <v>461</v>
      </c>
      <c r="E623" s="60"/>
      <c r="F623" s="80">
        <v>660</v>
      </c>
      <c r="G623" s="80">
        <f>G624</f>
        <v>597</v>
      </c>
      <c r="H623" s="152">
        <f t="shared" si="13"/>
        <v>0.9045454545454545</v>
      </c>
    </row>
    <row r="624" spans="1:8" ht="21" customHeight="1">
      <c r="A624" s="61" t="s">
        <v>628</v>
      </c>
      <c r="B624" s="62"/>
      <c r="C624" s="62"/>
      <c r="D624" s="62"/>
      <c r="E624" s="62" t="s">
        <v>629</v>
      </c>
      <c r="F624" s="113">
        <v>660</v>
      </c>
      <c r="G624" s="113">
        <v>597</v>
      </c>
      <c r="H624" s="150">
        <f t="shared" si="13"/>
        <v>0.9045454545454545</v>
      </c>
    </row>
    <row r="625" spans="1:8" ht="20.25" customHeight="1">
      <c r="A625" s="32" t="s">
        <v>728</v>
      </c>
      <c r="B625" s="14"/>
      <c r="C625" s="14" t="s">
        <v>717</v>
      </c>
      <c r="D625" s="2"/>
      <c r="E625" s="6"/>
      <c r="F625" s="79">
        <v>333</v>
      </c>
      <c r="G625" s="79">
        <f>G626</f>
        <v>327</v>
      </c>
      <c r="H625" s="151">
        <f t="shared" si="13"/>
        <v>0.9819819819819819</v>
      </c>
    </row>
    <row r="626" spans="1:8" ht="15.75">
      <c r="A626" s="1" t="s">
        <v>721</v>
      </c>
      <c r="B626" s="2"/>
      <c r="C626" s="2"/>
      <c r="D626" s="2" t="s">
        <v>722</v>
      </c>
      <c r="E626" s="2"/>
      <c r="F626" s="80">
        <v>333</v>
      </c>
      <c r="G626" s="80">
        <f>G627</f>
        <v>327</v>
      </c>
      <c r="H626" s="152">
        <f t="shared" si="13"/>
        <v>0.9819819819819819</v>
      </c>
    </row>
    <row r="627" spans="1:8" ht="15.75">
      <c r="A627" s="5" t="s">
        <v>32</v>
      </c>
      <c r="B627" s="6"/>
      <c r="C627" s="6"/>
      <c r="D627" s="2"/>
      <c r="E627" s="6" t="s">
        <v>33</v>
      </c>
      <c r="F627" s="113">
        <v>333</v>
      </c>
      <c r="G627" s="113">
        <v>327</v>
      </c>
      <c r="H627" s="150">
        <f t="shared" si="13"/>
        <v>0.9819819819819819</v>
      </c>
    </row>
    <row r="628" spans="1:8" s="46" customFormat="1" ht="31.5">
      <c r="A628" s="31" t="s">
        <v>322</v>
      </c>
      <c r="B628" s="24" t="s">
        <v>302</v>
      </c>
      <c r="C628" s="24"/>
      <c r="D628" s="24"/>
      <c r="E628" s="24"/>
      <c r="F628" s="90">
        <v>450554</v>
      </c>
      <c r="G628" s="90">
        <f>G629+G645+G649+G652</f>
        <v>443036</v>
      </c>
      <c r="H628" s="147">
        <f t="shared" si="13"/>
        <v>0.9833138758062296</v>
      </c>
    </row>
    <row r="629" spans="1:8" s="25" customFormat="1" ht="15.75">
      <c r="A629" s="23" t="s">
        <v>419</v>
      </c>
      <c r="B629" s="15"/>
      <c r="C629" s="15" t="s">
        <v>420</v>
      </c>
      <c r="D629" s="15"/>
      <c r="E629" s="15"/>
      <c r="F629" s="118">
        <v>447772</v>
      </c>
      <c r="G629" s="118">
        <f>G632+G642+G640+G630</f>
        <v>440271</v>
      </c>
      <c r="H629" s="148">
        <f t="shared" si="13"/>
        <v>0.9832481709441412</v>
      </c>
    </row>
    <row r="630" spans="1:8" s="25" customFormat="1" ht="15.75">
      <c r="A630" s="22" t="s">
        <v>352</v>
      </c>
      <c r="B630" s="16"/>
      <c r="C630" s="6"/>
      <c r="D630" s="2" t="s">
        <v>363</v>
      </c>
      <c r="E630" s="2"/>
      <c r="F630" s="80"/>
      <c r="G630" s="80">
        <f>G631</f>
        <v>800</v>
      </c>
      <c r="H630" s="152"/>
    </row>
    <row r="631" spans="1:8" s="25" customFormat="1" ht="31.5">
      <c r="A631" s="5" t="s">
        <v>145</v>
      </c>
      <c r="B631" s="6"/>
      <c r="C631" s="6"/>
      <c r="D631" s="6"/>
      <c r="E631" s="6" t="s">
        <v>364</v>
      </c>
      <c r="F631" s="81"/>
      <c r="G631" s="81">
        <v>800</v>
      </c>
      <c r="H631" s="152"/>
    </row>
    <row r="632" spans="1:8" s="4" customFormat="1" ht="15.75">
      <c r="A632" s="1" t="s">
        <v>409</v>
      </c>
      <c r="B632" s="16"/>
      <c r="C632" s="16"/>
      <c r="D632" s="16" t="s">
        <v>410</v>
      </c>
      <c r="E632" s="16"/>
      <c r="F632" s="131">
        <v>403314</v>
      </c>
      <c r="G632" s="131">
        <f>SUM(G633:G639)</f>
        <v>403287</v>
      </c>
      <c r="H632" s="149">
        <f t="shared" si="13"/>
        <v>0.9999330546422887</v>
      </c>
    </row>
    <row r="633" spans="1:8" s="4" customFormat="1" ht="15.75">
      <c r="A633" s="38" t="s">
        <v>45</v>
      </c>
      <c r="B633" s="16"/>
      <c r="C633" s="16"/>
      <c r="D633" s="16"/>
      <c r="E633" s="36" t="s">
        <v>46</v>
      </c>
      <c r="F633" s="81">
        <v>6930</v>
      </c>
      <c r="G633" s="81">
        <v>6929</v>
      </c>
      <c r="H633" s="153">
        <f t="shared" si="13"/>
        <v>0.9998556998556999</v>
      </c>
    </row>
    <row r="634" spans="1:8" ht="15.75">
      <c r="A634" s="38" t="s">
        <v>51</v>
      </c>
      <c r="B634" s="16"/>
      <c r="C634" s="16"/>
      <c r="D634" s="16"/>
      <c r="E634" s="36" t="s">
        <v>52</v>
      </c>
      <c r="F634" s="113">
        <v>16390</v>
      </c>
      <c r="G634" s="113">
        <v>16338</v>
      </c>
      <c r="H634" s="150">
        <f t="shared" si="13"/>
        <v>0.9968273337400854</v>
      </c>
    </row>
    <row r="635" spans="1:8" ht="47.25">
      <c r="A635" s="38" t="s">
        <v>47</v>
      </c>
      <c r="B635" s="16"/>
      <c r="C635" s="16"/>
      <c r="D635" s="16"/>
      <c r="E635" s="36" t="s">
        <v>48</v>
      </c>
      <c r="F635" s="113">
        <v>316738</v>
      </c>
      <c r="G635" s="113">
        <v>316736</v>
      </c>
      <c r="H635" s="150">
        <f t="shared" si="13"/>
        <v>0.9999936856329206</v>
      </c>
    </row>
    <row r="636" spans="1:8" ht="15.75">
      <c r="A636" s="38" t="s">
        <v>43</v>
      </c>
      <c r="B636" s="16"/>
      <c r="C636" s="16"/>
      <c r="D636" s="16"/>
      <c r="E636" s="36" t="s">
        <v>44</v>
      </c>
      <c r="F636" s="113">
        <v>8806</v>
      </c>
      <c r="G636" s="113">
        <v>8832</v>
      </c>
      <c r="H636" s="150">
        <f t="shared" si="13"/>
        <v>1.0029525323642972</v>
      </c>
    </row>
    <row r="637" spans="1:8" ht="47.25">
      <c r="A637" s="5" t="s">
        <v>411</v>
      </c>
      <c r="B637" s="6"/>
      <c r="C637" s="6"/>
      <c r="D637" s="6"/>
      <c r="E637" s="6" t="s">
        <v>412</v>
      </c>
      <c r="F637" s="113">
        <v>40269</v>
      </c>
      <c r="G637" s="113">
        <v>40246</v>
      </c>
      <c r="H637" s="150">
        <f t="shared" si="13"/>
        <v>0.9994288410439792</v>
      </c>
    </row>
    <row r="638" spans="1:8" ht="47.25">
      <c r="A638" s="5" t="s">
        <v>53</v>
      </c>
      <c r="B638" s="6"/>
      <c r="C638" s="6"/>
      <c r="D638" s="6"/>
      <c r="E638" s="6" t="s">
        <v>54</v>
      </c>
      <c r="F638" s="113">
        <v>13906</v>
      </c>
      <c r="G638" s="113">
        <v>13932</v>
      </c>
      <c r="H638" s="150">
        <f t="shared" si="13"/>
        <v>1.0018696965338703</v>
      </c>
    </row>
    <row r="639" spans="1:8" ht="31.5">
      <c r="A639" s="5" t="s">
        <v>55</v>
      </c>
      <c r="B639" s="6"/>
      <c r="C639" s="6"/>
      <c r="D639" s="6"/>
      <c r="E639" s="6" t="s">
        <v>729</v>
      </c>
      <c r="F639" s="113">
        <v>275</v>
      </c>
      <c r="G639" s="113">
        <v>274</v>
      </c>
      <c r="H639" s="150">
        <f t="shared" si="13"/>
        <v>0.9963636363636363</v>
      </c>
    </row>
    <row r="640" spans="1:8" ht="15.75">
      <c r="A640" s="1" t="s">
        <v>437</v>
      </c>
      <c r="B640" s="6"/>
      <c r="C640" s="6"/>
      <c r="D640" s="2" t="s">
        <v>438</v>
      </c>
      <c r="E640" s="6"/>
      <c r="F640" s="80">
        <v>39458</v>
      </c>
      <c r="G640" s="80">
        <f>G641</f>
        <v>31283</v>
      </c>
      <c r="H640" s="152">
        <f aca="true" t="shared" si="14" ref="H640:H690">G640/F640</f>
        <v>0.7928176795580111</v>
      </c>
    </row>
    <row r="641" spans="1:8" ht="78.75">
      <c r="A641" s="5" t="s">
        <v>464</v>
      </c>
      <c r="B641" s="6"/>
      <c r="C641" s="6"/>
      <c r="D641" s="6"/>
      <c r="E641" s="6" t="s">
        <v>465</v>
      </c>
      <c r="F641" s="113">
        <v>39458</v>
      </c>
      <c r="G641" s="113">
        <v>31283</v>
      </c>
      <c r="H641" s="150">
        <f t="shared" si="14"/>
        <v>0.7928176795580111</v>
      </c>
    </row>
    <row r="642" spans="1:8" ht="15.75">
      <c r="A642" s="1" t="s">
        <v>372</v>
      </c>
      <c r="B642" s="16"/>
      <c r="C642" s="16"/>
      <c r="D642" s="16" t="s">
        <v>375</v>
      </c>
      <c r="E642" s="16"/>
      <c r="F642" s="80">
        <v>5000</v>
      </c>
      <c r="G642" s="80">
        <f>G643</f>
        <v>4901</v>
      </c>
      <c r="H642" s="152">
        <f t="shared" si="14"/>
        <v>0.9802</v>
      </c>
    </row>
    <row r="643" spans="1:8" ht="47.25">
      <c r="A643" s="30" t="s">
        <v>277</v>
      </c>
      <c r="B643" s="16"/>
      <c r="C643" s="16"/>
      <c r="D643" s="16" t="s">
        <v>278</v>
      </c>
      <c r="E643" s="16"/>
      <c r="F643" s="80">
        <v>5000</v>
      </c>
      <c r="G643" s="80">
        <f>G644</f>
        <v>4901</v>
      </c>
      <c r="H643" s="152">
        <f t="shared" si="14"/>
        <v>0.9802</v>
      </c>
    </row>
    <row r="644" spans="1:8" ht="47.25">
      <c r="A644" s="5" t="s">
        <v>411</v>
      </c>
      <c r="B644" s="6"/>
      <c r="C644" s="6"/>
      <c r="D644" s="2"/>
      <c r="E644" s="6" t="s">
        <v>412</v>
      </c>
      <c r="F644" s="113">
        <v>5000</v>
      </c>
      <c r="G644" s="113">
        <v>4901</v>
      </c>
      <c r="H644" s="150">
        <f t="shared" si="14"/>
        <v>0.9802</v>
      </c>
    </row>
    <row r="645" spans="1:8" ht="15.75">
      <c r="A645" s="8" t="s">
        <v>624</v>
      </c>
      <c r="B645" s="14"/>
      <c r="C645" s="14" t="s">
        <v>625</v>
      </c>
      <c r="D645" s="14"/>
      <c r="E645" s="14"/>
      <c r="F645" s="79">
        <v>1500</v>
      </c>
      <c r="G645" s="79">
        <f>G646</f>
        <v>1486</v>
      </c>
      <c r="H645" s="151">
        <f t="shared" si="14"/>
        <v>0.9906666666666667</v>
      </c>
    </row>
    <row r="646" spans="1:8" ht="15.75">
      <c r="A646" s="87" t="s">
        <v>372</v>
      </c>
      <c r="B646" s="62"/>
      <c r="C646" s="62"/>
      <c r="D646" s="60" t="s">
        <v>375</v>
      </c>
      <c r="E646" s="60"/>
      <c r="F646" s="80">
        <v>1500</v>
      </c>
      <c r="G646" s="80">
        <f>G647</f>
        <v>1486</v>
      </c>
      <c r="H646" s="152">
        <f t="shared" si="14"/>
        <v>0.9906666666666667</v>
      </c>
    </row>
    <row r="647" spans="1:8" ht="34.5" customHeight="1">
      <c r="A647" s="87" t="s">
        <v>49</v>
      </c>
      <c r="B647" s="60"/>
      <c r="C647" s="60"/>
      <c r="D647" s="60" t="s">
        <v>461</v>
      </c>
      <c r="E647" s="60"/>
      <c r="F647" s="80">
        <v>1500</v>
      </c>
      <c r="G647" s="80">
        <f>G648</f>
        <v>1486</v>
      </c>
      <c r="H647" s="152">
        <f t="shared" si="14"/>
        <v>0.9906666666666667</v>
      </c>
    </row>
    <row r="648" spans="1:8" ht="19.5" customHeight="1">
      <c r="A648" s="61" t="s">
        <v>628</v>
      </c>
      <c r="B648" s="62"/>
      <c r="C648" s="62"/>
      <c r="D648" s="62"/>
      <c r="E648" s="62" t="s">
        <v>629</v>
      </c>
      <c r="F648" s="113">
        <v>1500</v>
      </c>
      <c r="G648" s="113">
        <v>1486</v>
      </c>
      <c r="H648" s="150">
        <f t="shared" si="14"/>
        <v>0.9906666666666667</v>
      </c>
    </row>
    <row r="649" spans="1:8" ht="18.75" customHeight="1">
      <c r="A649" s="49" t="s">
        <v>728</v>
      </c>
      <c r="B649" s="15"/>
      <c r="C649" s="15" t="s">
        <v>717</v>
      </c>
      <c r="D649" s="2"/>
      <c r="E649" s="6"/>
      <c r="F649" s="79">
        <v>1272</v>
      </c>
      <c r="G649" s="79">
        <f>G650</f>
        <v>1272</v>
      </c>
      <c r="H649" s="150">
        <f t="shared" si="14"/>
        <v>1</v>
      </c>
    </row>
    <row r="650" spans="1:8" ht="15.75">
      <c r="A650" s="29" t="s">
        <v>721</v>
      </c>
      <c r="B650" s="57"/>
      <c r="C650" s="57"/>
      <c r="D650" s="2" t="s">
        <v>722</v>
      </c>
      <c r="E650" s="2"/>
      <c r="F650" s="80">
        <v>1272</v>
      </c>
      <c r="G650" s="80">
        <f>G651</f>
        <v>1272</v>
      </c>
      <c r="H650" s="150">
        <f t="shared" si="14"/>
        <v>1</v>
      </c>
    </row>
    <row r="651" spans="1:8" ht="15.75">
      <c r="A651" s="55" t="s">
        <v>32</v>
      </c>
      <c r="B651" s="57"/>
      <c r="C651" s="57"/>
      <c r="D651" s="2"/>
      <c r="E651" s="36" t="s">
        <v>33</v>
      </c>
      <c r="F651" s="113">
        <v>1272</v>
      </c>
      <c r="G651" s="113">
        <v>1272</v>
      </c>
      <c r="H651" s="150">
        <f t="shared" si="14"/>
        <v>1</v>
      </c>
    </row>
    <row r="652" spans="1:8" s="25" customFormat="1" ht="31.5">
      <c r="A652" s="49" t="s">
        <v>730</v>
      </c>
      <c r="B652" s="14"/>
      <c r="C652" s="14" t="s">
        <v>718</v>
      </c>
      <c r="D652" s="14"/>
      <c r="E652" s="14"/>
      <c r="F652" s="118">
        <v>10</v>
      </c>
      <c r="G652" s="118">
        <f>G653</f>
        <v>7</v>
      </c>
      <c r="H652" s="148">
        <f t="shared" si="14"/>
        <v>0.7</v>
      </c>
    </row>
    <row r="653" spans="1:8" s="4" customFormat="1" ht="15.75">
      <c r="A653" s="29" t="s">
        <v>372</v>
      </c>
      <c r="B653" s="57"/>
      <c r="C653" s="57"/>
      <c r="D653" s="2" t="s">
        <v>375</v>
      </c>
      <c r="E653" s="2"/>
      <c r="F653" s="131">
        <v>10</v>
      </c>
      <c r="G653" s="131">
        <f>G654</f>
        <v>7</v>
      </c>
      <c r="H653" s="149">
        <f t="shared" si="14"/>
        <v>0.7</v>
      </c>
    </row>
    <row r="654" spans="1:8" s="64" customFormat="1" ht="47.25">
      <c r="A654" s="29" t="s">
        <v>0</v>
      </c>
      <c r="B654" s="57"/>
      <c r="C654" s="57"/>
      <c r="D654" s="2" t="s">
        <v>119</v>
      </c>
      <c r="E654" s="2"/>
      <c r="F654" s="80">
        <v>10</v>
      </c>
      <c r="G654" s="80">
        <f>G655</f>
        <v>7</v>
      </c>
      <c r="H654" s="152">
        <f t="shared" si="14"/>
        <v>0.7</v>
      </c>
    </row>
    <row r="655" spans="1:8" ht="31.5">
      <c r="A655" s="55" t="s">
        <v>732</v>
      </c>
      <c r="B655" s="15"/>
      <c r="C655" s="15"/>
      <c r="D655" s="2"/>
      <c r="E655" s="6" t="s">
        <v>733</v>
      </c>
      <c r="F655" s="113">
        <v>10</v>
      </c>
      <c r="G655" s="113">
        <v>7</v>
      </c>
      <c r="H655" s="150">
        <f t="shared" si="14"/>
        <v>0.7</v>
      </c>
    </row>
    <row r="656" spans="1:8" s="46" customFormat="1" ht="31.5">
      <c r="A656" s="31" t="s">
        <v>328</v>
      </c>
      <c r="B656" s="24" t="s">
        <v>303</v>
      </c>
      <c r="C656" s="24"/>
      <c r="D656" s="24"/>
      <c r="E656" s="24"/>
      <c r="F656" s="90">
        <v>8865</v>
      </c>
      <c r="G656" s="90">
        <f>G657</f>
        <v>8580</v>
      </c>
      <c r="H656" s="147">
        <f t="shared" si="14"/>
        <v>0.9678510998307953</v>
      </c>
    </row>
    <row r="657" spans="1:8" s="25" customFormat="1" ht="47.25">
      <c r="A657" s="23" t="s">
        <v>126</v>
      </c>
      <c r="B657" s="15"/>
      <c r="C657" s="15" t="s">
        <v>490</v>
      </c>
      <c r="D657" s="15"/>
      <c r="E657" s="15"/>
      <c r="F657" s="118">
        <v>8865</v>
      </c>
      <c r="G657" s="118">
        <f>G658</f>
        <v>8580</v>
      </c>
      <c r="H657" s="148">
        <f t="shared" si="14"/>
        <v>0.9678510998307953</v>
      </c>
    </row>
    <row r="658" spans="1:8" s="4" customFormat="1" ht="31.5">
      <c r="A658" s="22" t="s">
        <v>477</v>
      </c>
      <c r="B658" s="16"/>
      <c r="C658" s="16"/>
      <c r="D658" s="16" t="s">
        <v>478</v>
      </c>
      <c r="E658" s="16"/>
      <c r="F658" s="131">
        <v>8865</v>
      </c>
      <c r="G658" s="131">
        <f>SUM(G659:G660)</f>
        <v>8580</v>
      </c>
      <c r="H658" s="149">
        <f t="shared" si="14"/>
        <v>0.9678510998307953</v>
      </c>
    </row>
    <row r="659" spans="1:8" ht="15.75">
      <c r="A659" s="5" t="s">
        <v>479</v>
      </c>
      <c r="B659" s="6"/>
      <c r="C659" s="6"/>
      <c r="D659" s="6"/>
      <c r="E659" s="6" t="s">
        <v>480</v>
      </c>
      <c r="F659" s="113">
        <v>7086</v>
      </c>
      <c r="G659" s="113">
        <v>6926</v>
      </c>
      <c r="H659" s="150">
        <f t="shared" si="14"/>
        <v>0.9774202653118825</v>
      </c>
    </row>
    <row r="660" spans="1:8" ht="31.5">
      <c r="A660" s="5" t="s">
        <v>143</v>
      </c>
      <c r="B660" s="6"/>
      <c r="C660" s="6"/>
      <c r="D660" s="6"/>
      <c r="E660" s="6" t="s">
        <v>496</v>
      </c>
      <c r="F660" s="113">
        <v>1779</v>
      </c>
      <c r="G660" s="113">
        <v>1654</v>
      </c>
      <c r="H660" s="150">
        <f t="shared" si="14"/>
        <v>0.9297358066329399</v>
      </c>
    </row>
    <row r="661" spans="1:8" s="46" customFormat="1" ht="31.5">
      <c r="A661" s="31" t="s">
        <v>329</v>
      </c>
      <c r="B661" s="24" t="s">
        <v>304</v>
      </c>
      <c r="C661" s="24"/>
      <c r="D661" s="24"/>
      <c r="E661" s="24"/>
      <c r="F661" s="90">
        <v>31769</v>
      </c>
      <c r="G661" s="90">
        <f>G662</f>
        <v>29997</v>
      </c>
      <c r="H661" s="147">
        <f t="shared" si="14"/>
        <v>0.9442223551260663</v>
      </c>
    </row>
    <row r="662" spans="1:8" s="25" customFormat="1" ht="15.75">
      <c r="A662" s="23" t="s">
        <v>498</v>
      </c>
      <c r="B662" s="15"/>
      <c r="C662" s="15" t="s">
        <v>499</v>
      </c>
      <c r="D662" s="15"/>
      <c r="E662" s="15"/>
      <c r="F662" s="118">
        <v>31769</v>
      </c>
      <c r="G662" s="118">
        <f>G663</f>
        <v>29997</v>
      </c>
      <c r="H662" s="148">
        <f t="shared" si="14"/>
        <v>0.9442223551260663</v>
      </c>
    </row>
    <row r="663" spans="1:8" s="4" customFormat="1" ht="31.5">
      <c r="A663" s="22" t="s">
        <v>477</v>
      </c>
      <c r="B663" s="16"/>
      <c r="C663" s="16"/>
      <c r="D663" s="16" t="s">
        <v>478</v>
      </c>
      <c r="E663" s="16"/>
      <c r="F663" s="131">
        <v>31769</v>
      </c>
      <c r="G663" s="131">
        <f>G664</f>
        <v>29997</v>
      </c>
      <c r="H663" s="149">
        <f t="shared" si="14"/>
        <v>0.9442223551260663</v>
      </c>
    </row>
    <row r="664" spans="1:8" ht="15.75">
      <c r="A664" s="5" t="s">
        <v>479</v>
      </c>
      <c r="B664" s="6"/>
      <c r="C664" s="6"/>
      <c r="D664" s="6"/>
      <c r="E664" s="6" t="s">
        <v>480</v>
      </c>
      <c r="F664" s="113">
        <v>31769</v>
      </c>
      <c r="G664" s="113">
        <v>29997</v>
      </c>
      <c r="H664" s="150">
        <f t="shared" si="14"/>
        <v>0.9442223551260663</v>
      </c>
    </row>
    <row r="665" spans="1:8" s="46" customFormat="1" ht="31.5">
      <c r="A665" s="31" t="s">
        <v>330</v>
      </c>
      <c r="B665" s="24" t="s">
        <v>305</v>
      </c>
      <c r="C665" s="24"/>
      <c r="D665" s="24"/>
      <c r="E665" s="24"/>
      <c r="F665" s="90">
        <v>12929</v>
      </c>
      <c r="G665" s="90">
        <f>G666+G675</f>
        <v>14755</v>
      </c>
      <c r="H665" s="147">
        <f t="shared" si="14"/>
        <v>1.141232887307603</v>
      </c>
    </row>
    <row r="666" spans="1:8" s="25" customFormat="1" ht="31.5">
      <c r="A666" s="23" t="s">
        <v>197</v>
      </c>
      <c r="B666" s="15"/>
      <c r="C666" s="15" t="s">
        <v>500</v>
      </c>
      <c r="D666" s="15"/>
      <c r="E666" s="15"/>
      <c r="F666" s="118">
        <f>F667+F670+F673</f>
        <v>12874</v>
      </c>
      <c r="G666" s="118">
        <f>G667+G670+G673</f>
        <v>14700</v>
      </c>
      <c r="H666" s="148">
        <f t="shared" si="14"/>
        <v>1.1418362591269224</v>
      </c>
    </row>
    <row r="667" spans="1:8" s="4" customFormat="1" ht="31.5">
      <c r="A667" s="22" t="s">
        <v>477</v>
      </c>
      <c r="B667" s="16"/>
      <c r="C667" s="16"/>
      <c r="D667" s="16" t="s">
        <v>478</v>
      </c>
      <c r="E667" s="16"/>
      <c r="F667" s="131">
        <v>10554</v>
      </c>
      <c r="G667" s="131">
        <f>SUM(G668:G669)</f>
        <v>10025</v>
      </c>
      <c r="H667" s="149">
        <f t="shared" si="14"/>
        <v>0.9498768239530035</v>
      </c>
    </row>
    <row r="668" spans="1:8" ht="15.75">
      <c r="A668" s="5" t="s">
        <v>479</v>
      </c>
      <c r="B668" s="6"/>
      <c r="C668" s="6"/>
      <c r="D668" s="6"/>
      <c r="E668" s="6" t="s">
        <v>480</v>
      </c>
      <c r="F668" s="113">
        <v>8670</v>
      </c>
      <c r="G668" s="113">
        <v>8255</v>
      </c>
      <c r="H668" s="150">
        <f t="shared" si="14"/>
        <v>0.9521337946943483</v>
      </c>
    </row>
    <row r="669" spans="1:8" ht="31.5">
      <c r="A669" s="5" t="s">
        <v>552</v>
      </c>
      <c r="B669" s="6"/>
      <c r="C669" s="6"/>
      <c r="D669" s="6"/>
      <c r="E669" s="6" t="s">
        <v>553</v>
      </c>
      <c r="F669" s="113">
        <v>1884</v>
      </c>
      <c r="G669" s="113">
        <v>1770</v>
      </c>
      <c r="H669" s="150">
        <f t="shared" si="14"/>
        <v>0.9394904458598726</v>
      </c>
    </row>
    <row r="670" spans="1:8" s="4" customFormat="1" ht="15.75">
      <c r="A670" s="22" t="s">
        <v>554</v>
      </c>
      <c r="B670" s="16"/>
      <c r="C670" s="16"/>
      <c r="D670" s="16" t="s">
        <v>555</v>
      </c>
      <c r="E670" s="16"/>
      <c r="F670" s="131">
        <v>2320</v>
      </c>
      <c r="G670" s="131">
        <f>G671+G672</f>
        <v>2320</v>
      </c>
      <c r="H670" s="149">
        <f t="shared" si="14"/>
        <v>1</v>
      </c>
    </row>
    <row r="671" spans="1:8" ht="63">
      <c r="A671" s="5" t="s">
        <v>75</v>
      </c>
      <c r="B671" s="6"/>
      <c r="C671" s="6"/>
      <c r="D671" s="6"/>
      <c r="E671" s="6" t="s">
        <v>556</v>
      </c>
      <c r="F671" s="113">
        <v>600</v>
      </c>
      <c r="G671" s="113">
        <v>600</v>
      </c>
      <c r="H671" s="150">
        <f t="shared" si="14"/>
        <v>1</v>
      </c>
    </row>
    <row r="672" spans="1:8" s="4" customFormat="1" ht="47.25">
      <c r="A672" s="5" t="s">
        <v>154</v>
      </c>
      <c r="B672" s="16"/>
      <c r="C672" s="16"/>
      <c r="D672" s="16"/>
      <c r="E672" s="6" t="s">
        <v>198</v>
      </c>
      <c r="F672" s="81">
        <v>1720</v>
      </c>
      <c r="G672" s="81">
        <v>1720</v>
      </c>
      <c r="H672" s="149">
        <f t="shared" si="14"/>
        <v>1</v>
      </c>
    </row>
    <row r="673" spans="1:8" s="4" customFormat="1" ht="15.75">
      <c r="A673" s="22" t="s">
        <v>352</v>
      </c>
      <c r="B673" s="16"/>
      <c r="C673" s="6"/>
      <c r="D673" s="2" t="s">
        <v>363</v>
      </c>
      <c r="E673" s="2"/>
      <c r="F673" s="80"/>
      <c r="G673" s="80">
        <f>G674</f>
        <v>2355</v>
      </c>
      <c r="H673" s="152"/>
    </row>
    <row r="674" spans="1:8" s="4" customFormat="1" ht="31.5">
      <c r="A674" s="5" t="s">
        <v>145</v>
      </c>
      <c r="B674" s="6"/>
      <c r="C674" s="6"/>
      <c r="D674" s="6"/>
      <c r="E674" s="6" t="s">
        <v>364</v>
      </c>
      <c r="F674" s="81"/>
      <c r="G674" s="81">
        <v>2355</v>
      </c>
      <c r="H674" s="152"/>
    </row>
    <row r="675" spans="1:8" ht="15.75">
      <c r="A675" s="23" t="s">
        <v>481</v>
      </c>
      <c r="B675" s="15"/>
      <c r="C675" s="15" t="s">
        <v>482</v>
      </c>
      <c r="D675" s="15"/>
      <c r="E675" s="6"/>
      <c r="F675" s="79">
        <v>55</v>
      </c>
      <c r="G675" s="79">
        <f>G676</f>
        <v>55</v>
      </c>
      <c r="H675" s="151">
        <f t="shared" si="14"/>
        <v>1</v>
      </c>
    </row>
    <row r="676" spans="1:8" s="4" customFormat="1" ht="15.75">
      <c r="A676" s="22" t="s">
        <v>483</v>
      </c>
      <c r="B676" s="16"/>
      <c r="C676" s="16"/>
      <c r="D676" s="16" t="s">
        <v>485</v>
      </c>
      <c r="E676" s="16"/>
      <c r="F676" s="131">
        <v>55</v>
      </c>
      <c r="G676" s="131">
        <f>G677</f>
        <v>55</v>
      </c>
      <c r="H676" s="149">
        <f t="shared" si="14"/>
        <v>1</v>
      </c>
    </row>
    <row r="677" spans="1:8" ht="47.25">
      <c r="A677" s="5" t="s">
        <v>486</v>
      </c>
      <c r="B677" s="16"/>
      <c r="C677" s="16"/>
      <c r="D677" s="16"/>
      <c r="E677" s="6" t="s">
        <v>487</v>
      </c>
      <c r="F677" s="113">
        <v>55</v>
      </c>
      <c r="G677" s="113">
        <v>55</v>
      </c>
      <c r="H677" s="150">
        <f t="shared" si="14"/>
        <v>1</v>
      </c>
    </row>
    <row r="678" spans="1:8" s="46" customFormat="1" ht="15.75">
      <c r="A678" s="31" t="s">
        <v>76</v>
      </c>
      <c r="B678" s="24" t="s">
        <v>306</v>
      </c>
      <c r="C678" s="24"/>
      <c r="D678" s="24"/>
      <c r="E678" s="24"/>
      <c r="F678" s="90">
        <v>74295</v>
      </c>
      <c r="G678" s="90">
        <f>G679+G684</f>
        <v>71343</v>
      </c>
      <c r="H678" s="147">
        <f t="shared" si="14"/>
        <v>0.960266505148395</v>
      </c>
    </row>
    <row r="679" spans="1:8" s="25" customFormat="1" ht="47.25">
      <c r="A679" s="23" t="s">
        <v>78</v>
      </c>
      <c r="B679" s="15"/>
      <c r="C679" s="15" t="s">
        <v>566</v>
      </c>
      <c r="D679" s="15"/>
      <c r="E679" s="15"/>
      <c r="F679" s="118">
        <v>73513</v>
      </c>
      <c r="G679" s="118">
        <f>G680</f>
        <v>70562</v>
      </c>
      <c r="H679" s="148">
        <f t="shared" si="14"/>
        <v>0.9598574401806483</v>
      </c>
    </row>
    <row r="680" spans="1:8" s="4" customFormat="1" ht="31.5">
      <c r="A680" s="22" t="s">
        <v>477</v>
      </c>
      <c r="B680" s="16"/>
      <c r="C680" s="16"/>
      <c r="D680" s="16" t="s">
        <v>478</v>
      </c>
      <c r="E680" s="16"/>
      <c r="F680" s="131">
        <v>73513</v>
      </c>
      <c r="G680" s="131">
        <f>SUM(G681:G683)</f>
        <v>70562</v>
      </c>
      <c r="H680" s="149">
        <f t="shared" si="14"/>
        <v>0.9598574401806483</v>
      </c>
    </row>
    <row r="681" spans="1:8" ht="15.75">
      <c r="A681" s="5" t="s">
        <v>479</v>
      </c>
      <c r="B681" s="6"/>
      <c r="C681" s="6"/>
      <c r="D681" s="6"/>
      <c r="E681" s="6" t="s">
        <v>480</v>
      </c>
      <c r="F681" s="113">
        <v>43093</v>
      </c>
      <c r="G681" s="113">
        <v>43688</v>
      </c>
      <c r="H681" s="150">
        <f t="shared" si="14"/>
        <v>1.0138073469008888</v>
      </c>
    </row>
    <row r="682" spans="1:8" ht="31.5" customHeight="1">
      <c r="A682" s="5" t="s">
        <v>658</v>
      </c>
      <c r="B682" s="6"/>
      <c r="C682" s="6"/>
      <c r="D682" s="6"/>
      <c r="E682" s="6" t="s">
        <v>567</v>
      </c>
      <c r="F682" s="113">
        <v>1603</v>
      </c>
      <c r="G682" s="113">
        <v>1381</v>
      </c>
      <c r="H682" s="150">
        <f t="shared" si="14"/>
        <v>0.8615096693699313</v>
      </c>
    </row>
    <row r="683" spans="1:8" ht="35.25" customHeight="1">
      <c r="A683" s="5" t="s">
        <v>13</v>
      </c>
      <c r="B683" s="6"/>
      <c r="C683" s="6"/>
      <c r="D683" s="6"/>
      <c r="E683" s="6" t="s">
        <v>568</v>
      </c>
      <c r="F683" s="113">
        <v>28817</v>
      </c>
      <c r="G683" s="113">
        <v>25493</v>
      </c>
      <c r="H683" s="150">
        <f t="shared" si="14"/>
        <v>0.8846514210361939</v>
      </c>
    </row>
    <row r="684" spans="1:8" ht="15.75">
      <c r="A684" s="23" t="s">
        <v>481</v>
      </c>
      <c r="B684" s="15"/>
      <c r="C684" s="15" t="s">
        <v>482</v>
      </c>
      <c r="D684" s="15"/>
      <c r="E684" s="6"/>
      <c r="F684" s="79">
        <v>782</v>
      </c>
      <c r="G684" s="79">
        <f>G685</f>
        <v>781</v>
      </c>
      <c r="H684" s="151">
        <f t="shared" si="14"/>
        <v>0.9987212276214834</v>
      </c>
    </row>
    <row r="685" spans="1:8" s="4" customFormat="1" ht="15.75">
      <c r="A685" s="22" t="s">
        <v>483</v>
      </c>
      <c r="B685" s="16"/>
      <c r="C685" s="16"/>
      <c r="D685" s="16" t="s">
        <v>485</v>
      </c>
      <c r="E685" s="16"/>
      <c r="F685" s="131">
        <v>782</v>
      </c>
      <c r="G685" s="131">
        <f>G686</f>
        <v>781</v>
      </c>
      <c r="H685" s="149">
        <f t="shared" si="14"/>
        <v>0.9987212276214834</v>
      </c>
    </row>
    <row r="686" spans="1:8" ht="47.25">
      <c r="A686" s="5" t="s">
        <v>486</v>
      </c>
      <c r="B686" s="16"/>
      <c r="C686" s="16"/>
      <c r="D686" s="16"/>
      <c r="E686" s="6" t="s">
        <v>487</v>
      </c>
      <c r="F686" s="113">
        <v>782</v>
      </c>
      <c r="G686" s="113">
        <v>781</v>
      </c>
      <c r="H686" s="150">
        <f t="shared" si="14"/>
        <v>0.9987212276214834</v>
      </c>
    </row>
    <row r="687" spans="1:8" s="46" customFormat="1" ht="31.5">
      <c r="A687" s="31" t="s">
        <v>527</v>
      </c>
      <c r="B687" s="24" t="s">
        <v>307</v>
      </c>
      <c r="C687" s="24"/>
      <c r="D687" s="24"/>
      <c r="E687" s="24"/>
      <c r="F687" s="90">
        <v>45854</v>
      </c>
      <c r="G687" s="90">
        <f>G688</f>
        <v>42635</v>
      </c>
      <c r="H687" s="147">
        <f t="shared" si="14"/>
        <v>0.9297989270292668</v>
      </c>
    </row>
    <row r="688" spans="1:8" s="25" customFormat="1" ht="15.75">
      <c r="A688" s="23" t="s">
        <v>569</v>
      </c>
      <c r="B688" s="15"/>
      <c r="C688" s="15" t="s">
        <v>570</v>
      </c>
      <c r="D688" s="15"/>
      <c r="E688" s="15"/>
      <c r="F688" s="118">
        <v>45854</v>
      </c>
      <c r="G688" s="118">
        <f>G689</f>
        <v>42635</v>
      </c>
      <c r="H688" s="148">
        <f t="shared" si="14"/>
        <v>0.9297989270292668</v>
      </c>
    </row>
    <row r="689" spans="1:8" s="4" customFormat="1" ht="31.5">
      <c r="A689" s="22" t="s">
        <v>477</v>
      </c>
      <c r="B689" s="16"/>
      <c r="C689" s="16"/>
      <c r="D689" s="16" t="s">
        <v>478</v>
      </c>
      <c r="E689" s="16"/>
      <c r="F689" s="131">
        <v>45854</v>
      </c>
      <c r="G689" s="131">
        <f>G690</f>
        <v>42635</v>
      </c>
      <c r="H689" s="149">
        <f t="shared" si="14"/>
        <v>0.9297989270292668</v>
      </c>
    </row>
    <row r="690" spans="1:8" ht="21.75" customHeight="1">
      <c r="A690" s="5" t="s">
        <v>571</v>
      </c>
      <c r="B690" s="6"/>
      <c r="C690" s="6"/>
      <c r="D690" s="6"/>
      <c r="E690" s="6" t="s">
        <v>572</v>
      </c>
      <c r="F690" s="113">
        <v>45854</v>
      </c>
      <c r="G690" s="113">
        <v>42635</v>
      </c>
      <c r="H690" s="150">
        <f t="shared" si="14"/>
        <v>0.9297989270292668</v>
      </c>
    </row>
    <row r="691" spans="1:8" s="46" customFormat="1" ht="15.75">
      <c r="A691" s="31" t="s">
        <v>331</v>
      </c>
      <c r="B691" s="24" t="s">
        <v>308</v>
      </c>
      <c r="C691" s="24"/>
      <c r="D691" s="24"/>
      <c r="E691" s="24"/>
      <c r="F691" s="90">
        <v>599779</v>
      </c>
      <c r="G691" s="90">
        <f>G692+G695+G698+G701+G711+G717+G723+G726+G730+G737+G740+G743+G746+G757</f>
        <v>432044</v>
      </c>
      <c r="H691" s="147">
        <f aca="true" t="shared" si="15" ref="H691:H739">G691/F691</f>
        <v>0.72033865807239</v>
      </c>
    </row>
    <row r="692" spans="1:8" s="25" customFormat="1" ht="47.25">
      <c r="A692" s="23" t="s">
        <v>573</v>
      </c>
      <c r="B692" s="15"/>
      <c r="C692" s="15" t="s">
        <v>574</v>
      </c>
      <c r="D692" s="15"/>
      <c r="E692" s="15"/>
      <c r="F692" s="118">
        <v>1604</v>
      </c>
      <c r="G692" s="118">
        <f>G693</f>
        <v>2156</v>
      </c>
      <c r="H692" s="148">
        <f t="shared" si="15"/>
        <v>1.344139650872818</v>
      </c>
    </row>
    <row r="693" spans="1:8" s="4" customFormat="1" ht="31.5">
      <c r="A693" s="22" t="s">
        <v>477</v>
      </c>
      <c r="B693" s="16"/>
      <c r="C693" s="16"/>
      <c r="D693" s="16" t="s">
        <v>478</v>
      </c>
      <c r="E693" s="16"/>
      <c r="F693" s="131">
        <v>1604</v>
      </c>
      <c r="G693" s="131">
        <f>G694</f>
        <v>2156</v>
      </c>
      <c r="H693" s="149">
        <f t="shared" si="15"/>
        <v>1.344139650872818</v>
      </c>
    </row>
    <row r="694" spans="1:8" ht="31.5">
      <c r="A694" s="5" t="s">
        <v>575</v>
      </c>
      <c r="B694" s="6"/>
      <c r="C694" s="6"/>
      <c r="D694" s="6"/>
      <c r="E694" s="6" t="s">
        <v>576</v>
      </c>
      <c r="F694" s="113">
        <v>1604</v>
      </c>
      <c r="G694" s="113">
        <v>2156</v>
      </c>
      <c r="H694" s="150">
        <f t="shared" si="15"/>
        <v>1.344139650872818</v>
      </c>
    </row>
    <row r="695" spans="1:8" ht="63">
      <c r="A695" s="32" t="s">
        <v>79</v>
      </c>
      <c r="B695" s="6"/>
      <c r="C695" s="14" t="s">
        <v>577</v>
      </c>
      <c r="D695" s="6"/>
      <c r="E695" s="6"/>
      <c r="F695" s="79">
        <v>279107</v>
      </c>
      <c r="G695" s="79">
        <f>G696</f>
        <v>271054</v>
      </c>
      <c r="H695" s="151">
        <f t="shared" si="15"/>
        <v>0.9711472661022476</v>
      </c>
    </row>
    <row r="696" spans="1:8" s="4" customFormat="1" ht="31.5">
      <c r="A696" s="22" t="s">
        <v>477</v>
      </c>
      <c r="B696" s="16"/>
      <c r="C696" s="16"/>
      <c r="D696" s="16" t="s">
        <v>478</v>
      </c>
      <c r="E696" s="16"/>
      <c r="F696" s="131">
        <v>279107</v>
      </c>
      <c r="G696" s="131">
        <f>G697</f>
        <v>271054</v>
      </c>
      <c r="H696" s="149">
        <f t="shared" si="15"/>
        <v>0.9711472661022476</v>
      </c>
    </row>
    <row r="697" spans="1:8" ht="15.75">
      <c r="A697" s="5" t="s">
        <v>479</v>
      </c>
      <c r="B697" s="6"/>
      <c r="C697" s="6"/>
      <c r="D697" s="6"/>
      <c r="E697" s="6" t="s">
        <v>480</v>
      </c>
      <c r="F697" s="113">
        <v>279107</v>
      </c>
      <c r="G697" s="113">
        <v>271054</v>
      </c>
      <c r="H697" s="150">
        <f t="shared" si="15"/>
        <v>0.9711472661022476</v>
      </c>
    </row>
    <row r="698" spans="1:8" s="25" customFormat="1" ht="15.75">
      <c r="A698" s="23" t="s">
        <v>352</v>
      </c>
      <c r="B698" s="15"/>
      <c r="C698" s="15" t="s">
        <v>353</v>
      </c>
      <c r="D698" s="15"/>
      <c r="E698" s="15"/>
      <c r="F698" s="118">
        <v>117000</v>
      </c>
      <c r="G698" s="118">
        <f>G699</f>
        <v>9569</v>
      </c>
      <c r="H698" s="148">
        <f t="shared" si="15"/>
        <v>0.08178632478632479</v>
      </c>
    </row>
    <row r="699" spans="1:8" s="4" customFormat="1" ht="15.75">
      <c r="A699" s="22" t="s">
        <v>352</v>
      </c>
      <c r="B699" s="16"/>
      <c r="C699" s="6"/>
      <c r="D699" s="6" t="s">
        <v>363</v>
      </c>
      <c r="E699" s="6"/>
      <c r="F699" s="131">
        <v>117000</v>
      </c>
      <c r="G699" s="131">
        <f>G700</f>
        <v>9569</v>
      </c>
      <c r="H699" s="149">
        <f t="shared" si="15"/>
        <v>0.08178632478632479</v>
      </c>
    </row>
    <row r="700" spans="1:8" ht="31.5">
      <c r="A700" s="5" t="s">
        <v>145</v>
      </c>
      <c r="B700" s="6"/>
      <c r="C700" s="6"/>
      <c r="D700" s="6"/>
      <c r="E700" s="6" t="s">
        <v>364</v>
      </c>
      <c r="F700" s="113">
        <v>117000</v>
      </c>
      <c r="G700" s="113">
        <f>6880+2689</f>
        <v>9569</v>
      </c>
      <c r="H700" s="150">
        <f t="shared" si="15"/>
        <v>0.08178632478632479</v>
      </c>
    </row>
    <row r="701" spans="1:8" ht="15.75">
      <c r="A701" s="23" t="s">
        <v>491</v>
      </c>
      <c r="B701" s="15"/>
      <c r="C701" s="15" t="s">
        <v>469</v>
      </c>
      <c r="D701" s="6"/>
      <c r="E701" s="6"/>
      <c r="F701" s="118">
        <v>55254</v>
      </c>
      <c r="G701" s="118">
        <f>G702+G706+G704+G708</f>
        <v>43053</v>
      </c>
      <c r="H701" s="151">
        <f t="shared" si="15"/>
        <v>0.7791834075361059</v>
      </c>
    </row>
    <row r="702" spans="1:8" s="4" customFormat="1" ht="31.5">
      <c r="A702" s="22" t="s">
        <v>477</v>
      </c>
      <c r="B702" s="16"/>
      <c r="C702" s="16"/>
      <c r="D702" s="16" t="s">
        <v>478</v>
      </c>
      <c r="E702" s="16"/>
      <c r="F702" s="131">
        <v>15629</v>
      </c>
      <c r="G702" s="131">
        <f>SUM(G703:G703)</f>
        <v>15646</v>
      </c>
      <c r="H702" s="149">
        <f t="shared" si="15"/>
        <v>1.001087721543285</v>
      </c>
    </row>
    <row r="703" spans="1:8" ht="15.75">
      <c r="A703" s="5" t="s">
        <v>479</v>
      </c>
      <c r="B703" s="6"/>
      <c r="C703" s="6"/>
      <c r="D703" s="6"/>
      <c r="E703" s="6" t="s">
        <v>480</v>
      </c>
      <c r="F703" s="113">
        <v>15629</v>
      </c>
      <c r="G703" s="113">
        <v>15646</v>
      </c>
      <c r="H703" s="150">
        <f t="shared" si="15"/>
        <v>1.001087721543285</v>
      </c>
    </row>
    <row r="704" spans="1:8" ht="31.5">
      <c r="A704" s="1" t="s">
        <v>231</v>
      </c>
      <c r="B704" s="6"/>
      <c r="C704" s="6"/>
      <c r="D704" s="2" t="s">
        <v>232</v>
      </c>
      <c r="E704" s="6"/>
      <c r="F704" s="80">
        <v>2250</v>
      </c>
      <c r="G704" s="80">
        <f>G705</f>
        <v>444</v>
      </c>
      <c r="H704" s="152">
        <f t="shared" si="15"/>
        <v>0.19733333333333333</v>
      </c>
    </row>
    <row r="705" spans="1:8" ht="31.5">
      <c r="A705" s="5" t="s">
        <v>233</v>
      </c>
      <c r="B705" s="6"/>
      <c r="C705" s="6"/>
      <c r="D705" s="2"/>
      <c r="E705" s="6" t="s">
        <v>234</v>
      </c>
      <c r="F705" s="113">
        <v>2250</v>
      </c>
      <c r="G705" s="113">
        <v>444</v>
      </c>
      <c r="H705" s="150">
        <f t="shared" si="15"/>
        <v>0.19733333333333333</v>
      </c>
    </row>
    <row r="706" spans="1:8" ht="31.5">
      <c r="A706" s="18" t="s">
        <v>672</v>
      </c>
      <c r="B706" s="21"/>
      <c r="C706" s="12"/>
      <c r="D706" s="12" t="s">
        <v>673</v>
      </c>
      <c r="E706" s="12"/>
      <c r="F706" s="80">
        <v>31809</v>
      </c>
      <c r="G706" s="80">
        <f>G707</f>
        <v>22653</v>
      </c>
      <c r="H706" s="152">
        <f t="shared" si="15"/>
        <v>0.7121569367160238</v>
      </c>
    </row>
    <row r="707" spans="1:8" ht="15.75">
      <c r="A707" s="19" t="s">
        <v>674</v>
      </c>
      <c r="B707" s="13"/>
      <c r="C707" s="13"/>
      <c r="D707" s="13"/>
      <c r="E707" s="13">
        <v>216</v>
      </c>
      <c r="F707" s="113">
        <v>31809</v>
      </c>
      <c r="G707" s="113">
        <f>22653</f>
        <v>22653</v>
      </c>
      <c r="H707" s="150">
        <f t="shared" si="15"/>
        <v>0.7121569367160238</v>
      </c>
    </row>
    <row r="708" spans="1:8" ht="15.75">
      <c r="A708" s="1" t="s">
        <v>93</v>
      </c>
      <c r="B708" s="6"/>
      <c r="C708" s="6"/>
      <c r="D708" s="2" t="s">
        <v>94</v>
      </c>
      <c r="E708" s="6"/>
      <c r="F708" s="80">
        <v>5566</v>
      </c>
      <c r="G708" s="80">
        <f>G709+G710</f>
        <v>4310</v>
      </c>
      <c r="H708" s="152">
        <f t="shared" si="15"/>
        <v>0.7743442328422565</v>
      </c>
    </row>
    <row r="709" spans="1:8" ht="15.75">
      <c r="A709" s="38" t="s">
        <v>578</v>
      </c>
      <c r="B709" s="6"/>
      <c r="C709" s="6"/>
      <c r="D709" s="6"/>
      <c r="E709" s="6" t="s">
        <v>579</v>
      </c>
      <c r="F709" s="113">
        <v>1036</v>
      </c>
      <c r="G709" s="113">
        <v>987</v>
      </c>
      <c r="H709" s="150">
        <f t="shared" si="15"/>
        <v>0.9527027027027027</v>
      </c>
    </row>
    <row r="710" spans="1:8" ht="24" customHeight="1">
      <c r="A710" s="5" t="s">
        <v>580</v>
      </c>
      <c r="B710" s="6"/>
      <c r="C710" s="6"/>
      <c r="D710" s="6"/>
      <c r="E710" s="6" t="s">
        <v>581</v>
      </c>
      <c r="F710" s="113">
        <v>4530</v>
      </c>
      <c r="G710" s="113">
        <v>3323</v>
      </c>
      <c r="H710" s="150">
        <f t="shared" si="15"/>
        <v>0.7335540838852097</v>
      </c>
    </row>
    <row r="711" spans="1:8" s="25" customFormat="1" ht="15.75">
      <c r="A711" s="23" t="s">
        <v>365</v>
      </c>
      <c r="B711" s="24"/>
      <c r="C711" s="15" t="s">
        <v>366</v>
      </c>
      <c r="D711" s="15"/>
      <c r="E711" s="15"/>
      <c r="F711" s="118">
        <v>63831</v>
      </c>
      <c r="G711" s="118">
        <f>G712+G714</f>
        <v>24600</v>
      </c>
      <c r="H711" s="148">
        <f t="shared" si="15"/>
        <v>0.38539267753912676</v>
      </c>
    </row>
    <row r="712" spans="1:8" s="4" customFormat="1" ht="15.75">
      <c r="A712" s="22" t="s">
        <v>127</v>
      </c>
      <c r="B712" s="16"/>
      <c r="C712" s="16"/>
      <c r="D712" s="16" t="s">
        <v>367</v>
      </c>
      <c r="E712" s="16"/>
      <c r="F712" s="131">
        <v>1621</v>
      </c>
      <c r="G712" s="131">
        <f>G713</f>
        <v>1621</v>
      </c>
      <c r="H712" s="149">
        <f t="shared" si="15"/>
        <v>1</v>
      </c>
    </row>
    <row r="713" spans="1:8" ht="31.5">
      <c r="A713" s="5" t="s">
        <v>368</v>
      </c>
      <c r="B713" s="6"/>
      <c r="C713" s="6"/>
      <c r="D713" s="6"/>
      <c r="E713" s="6" t="s">
        <v>369</v>
      </c>
      <c r="F713" s="113">
        <v>1621</v>
      </c>
      <c r="G713" s="113">
        <v>1621</v>
      </c>
      <c r="H713" s="150">
        <f t="shared" si="15"/>
        <v>1</v>
      </c>
    </row>
    <row r="714" spans="1:8" s="4" customFormat="1" ht="15.75">
      <c r="A714" s="22" t="s">
        <v>372</v>
      </c>
      <c r="B714" s="16"/>
      <c r="C714" s="16"/>
      <c r="D714" s="16" t="s">
        <v>375</v>
      </c>
      <c r="E714" s="16"/>
      <c r="F714" s="131">
        <v>62210</v>
      </c>
      <c r="G714" s="131">
        <f>G715</f>
        <v>22979</v>
      </c>
      <c r="H714" s="149">
        <f t="shared" si="15"/>
        <v>0.3693779135187269</v>
      </c>
    </row>
    <row r="715" spans="1:8" s="4" customFormat="1" ht="48.75" customHeight="1">
      <c r="A715" s="22" t="s">
        <v>135</v>
      </c>
      <c r="B715" s="16"/>
      <c r="C715" s="16"/>
      <c r="D715" s="16" t="s">
        <v>685</v>
      </c>
      <c r="E715" s="16"/>
      <c r="F715" s="131">
        <v>62210</v>
      </c>
      <c r="G715" s="131">
        <f>G716</f>
        <v>22979</v>
      </c>
      <c r="H715" s="149">
        <f t="shared" si="15"/>
        <v>0.3693779135187269</v>
      </c>
    </row>
    <row r="716" spans="1:8" ht="31.5">
      <c r="A716" s="5" t="s">
        <v>368</v>
      </c>
      <c r="B716" s="6"/>
      <c r="C716" s="6"/>
      <c r="D716" s="6"/>
      <c r="E716" s="6" t="s">
        <v>369</v>
      </c>
      <c r="F716" s="113">
        <v>62210</v>
      </c>
      <c r="G716" s="113">
        <v>22979</v>
      </c>
      <c r="H716" s="150">
        <f t="shared" si="15"/>
        <v>0.3693779135187269</v>
      </c>
    </row>
    <row r="717" spans="1:8" s="25" customFormat="1" ht="31.5">
      <c r="A717" s="23" t="s">
        <v>423</v>
      </c>
      <c r="B717" s="15"/>
      <c r="C717" s="15" t="s">
        <v>348</v>
      </c>
      <c r="D717" s="15"/>
      <c r="E717" s="15"/>
      <c r="F717" s="118">
        <v>60200</v>
      </c>
      <c r="G717" s="118">
        <f>G720+G718</f>
        <v>60200</v>
      </c>
      <c r="H717" s="148">
        <f t="shared" si="15"/>
        <v>1</v>
      </c>
    </row>
    <row r="718" spans="1:8" s="64" customFormat="1" ht="31.5">
      <c r="A718" s="1" t="s">
        <v>349</v>
      </c>
      <c r="B718" s="2"/>
      <c r="C718" s="2"/>
      <c r="D718" s="2" t="s">
        <v>350</v>
      </c>
      <c r="E718" s="2"/>
      <c r="F718" s="80">
        <v>60000</v>
      </c>
      <c r="G718" s="80">
        <f>G719</f>
        <v>60000</v>
      </c>
      <c r="H718" s="152">
        <f t="shared" si="15"/>
        <v>1</v>
      </c>
    </row>
    <row r="719" spans="1:8" ht="47.25">
      <c r="A719" s="5" t="s">
        <v>386</v>
      </c>
      <c r="B719" s="6"/>
      <c r="C719" s="6"/>
      <c r="D719" s="6"/>
      <c r="E719" s="6" t="s">
        <v>387</v>
      </c>
      <c r="F719" s="113">
        <v>60000</v>
      </c>
      <c r="G719" s="113">
        <v>60000</v>
      </c>
      <c r="H719" s="150">
        <f t="shared" si="15"/>
        <v>1</v>
      </c>
    </row>
    <row r="720" spans="1:8" s="4" customFormat="1" ht="15.75">
      <c r="A720" s="35" t="s">
        <v>372</v>
      </c>
      <c r="B720" s="16"/>
      <c r="C720" s="16"/>
      <c r="D720" s="16" t="s">
        <v>375</v>
      </c>
      <c r="E720" s="16"/>
      <c r="F720" s="80">
        <v>200</v>
      </c>
      <c r="G720" s="80">
        <f>G721</f>
        <v>200</v>
      </c>
      <c r="H720" s="149">
        <f t="shared" si="15"/>
        <v>1</v>
      </c>
    </row>
    <row r="721" spans="1:8" s="4" customFormat="1" ht="49.5" customHeight="1">
      <c r="A721" s="22" t="s">
        <v>162</v>
      </c>
      <c r="B721" s="16"/>
      <c r="C721" s="16"/>
      <c r="D721" s="16" t="s">
        <v>466</v>
      </c>
      <c r="E721" s="16"/>
      <c r="F721" s="131">
        <v>200</v>
      </c>
      <c r="G721" s="131">
        <f>G722</f>
        <v>200</v>
      </c>
      <c r="H721" s="149">
        <f t="shared" si="15"/>
        <v>1</v>
      </c>
    </row>
    <row r="722" spans="1:8" ht="15.75">
      <c r="A722" s="5" t="s">
        <v>467</v>
      </c>
      <c r="B722" s="6"/>
      <c r="C722" s="6"/>
      <c r="D722" s="6"/>
      <c r="E722" s="6" t="s">
        <v>351</v>
      </c>
      <c r="F722" s="113">
        <v>200</v>
      </c>
      <c r="G722" s="113">
        <v>200</v>
      </c>
      <c r="H722" s="150">
        <f t="shared" si="15"/>
        <v>1</v>
      </c>
    </row>
    <row r="723" spans="1:8" ht="22.5" customHeight="1">
      <c r="A723" s="32" t="s">
        <v>582</v>
      </c>
      <c r="B723" s="6"/>
      <c r="C723" s="14" t="s">
        <v>583</v>
      </c>
      <c r="D723" s="6"/>
      <c r="E723" s="6"/>
      <c r="F723" s="79">
        <v>665</v>
      </c>
      <c r="G723" s="79">
        <f>G724</f>
        <v>532</v>
      </c>
      <c r="H723" s="150">
        <f t="shared" si="15"/>
        <v>0.8</v>
      </c>
    </row>
    <row r="724" spans="1:8" s="4" customFormat="1" ht="31.5">
      <c r="A724" s="22" t="s">
        <v>584</v>
      </c>
      <c r="B724" s="16"/>
      <c r="C724" s="16"/>
      <c r="D724" s="16" t="s">
        <v>585</v>
      </c>
      <c r="E724" s="16"/>
      <c r="F724" s="131">
        <v>665</v>
      </c>
      <c r="G724" s="131">
        <f>G725</f>
        <v>532</v>
      </c>
      <c r="H724" s="149">
        <f t="shared" si="15"/>
        <v>0.8</v>
      </c>
    </row>
    <row r="725" spans="1:8" ht="31.5">
      <c r="A725" s="5" t="s">
        <v>586</v>
      </c>
      <c r="B725" s="6"/>
      <c r="C725" s="6"/>
      <c r="D725" s="6"/>
      <c r="E725" s="6" t="s">
        <v>587</v>
      </c>
      <c r="F725" s="113">
        <v>665</v>
      </c>
      <c r="G725" s="113">
        <v>532</v>
      </c>
      <c r="H725" s="150">
        <f t="shared" si="15"/>
        <v>0.8</v>
      </c>
    </row>
    <row r="726" spans="1:8" ht="25.5" customHeight="1">
      <c r="A726" s="8" t="s">
        <v>624</v>
      </c>
      <c r="B726" s="9"/>
      <c r="C726" s="10" t="s">
        <v>625</v>
      </c>
      <c r="D726" s="9"/>
      <c r="E726" s="9"/>
      <c r="F726" s="79">
        <v>2394</v>
      </c>
      <c r="G726" s="79">
        <f>G727</f>
        <v>1732</v>
      </c>
      <c r="H726" s="151">
        <f t="shared" si="15"/>
        <v>0.7234753550543024</v>
      </c>
    </row>
    <row r="727" spans="1:8" ht="18" customHeight="1">
      <c r="A727" s="87" t="s">
        <v>372</v>
      </c>
      <c r="B727" s="62"/>
      <c r="C727" s="62"/>
      <c r="D727" s="60" t="s">
        <v>375</v>
      </c>
      <c r="E727" s="60"/>
      <c r="F727" s="80">
        <v>2394</v>
      </c>
      <c r="G727" s="80">
        <f>G728</f>
        <v>1732</v>
      </c>
      <c r="H727" s="152">
        <f t="shared" si="15"/>
        <v>0.7234753550543024</v>
      </c>
    </row>
    <row r="728" spans="1:8" ht="36" customHeight="1">
      <c r="A728" s="87" t="s">
        <v>49</v>
      </c>
      <c r="B728" s="60"/>
      <c r="C728" s="60"/>
      <c r="D728" s="60" t="s">
        <v>461</v>
      </c>
      <c r="E728" s="60"/>
      <c r="F728" s="80">
        <v>2394</v>
      </c>
      <c r="G728" s="80">
        <f>G729</f>
        <v>1732</v>
      </c>
      <c r="H728" s="152">
        <f t="shared" si="15"/>
        <v>0.7234753550543024</v>
      </c>
    </row>
    <row r="729" spans="1:8" ht="21.75" customHeight="1">
      <c r="A729" s="61" t="s">
        <v>628</v>
      </c>
      <c r="B729" s="62"/>
      <c r="C729" s="62"/>
      <c r="D729" s="62"/>
      <c r="E729" s="62" t="s">
        <v>629</v>
      </c>
      <c r="F729" s="113">
        <v>2394</v>
      </c>
      <c r="G729" s="113">
        <v>1732</v>
      </c>
      <c r="H729" s="150">
        <f t="shared" si="15"/>
        <v>0.7234753550543024</v>
      </c>
    </row>
    <row r="730" spans="1:8" ht="27.75" customHeight="1">
      <c r="A730" s="8" t="s">
        <v>488</v>
      </c>
      <c r="B730" s="14"/>
      <c r="C730" s="14" t="s">
        <v>489</v>
      </c>
      <c r="D730" s="15"/>
      <c r="E730" s="15"/>
      <c r="F730" s="79">
        <v>9894</v>
      </c>
      <c r="G730" s="79">
        <f>G731</f>
        <v>9487</v>
      </c>
      <c r="H730" s="150">
        <f t="shared" si="15"/>
        <v>0.9588639579543158</v>
      </c>
    </row>
    <row r="731" spans="1:8" s="4" customFormat="1" ht="15.75">
      <c r="A731" s="35" t="s">
        <v>372</v>
      </c>
      <c r="B731" s="16"/>
      <c r="C731" s="16"/>
      <c r="D731" s="16" t="s">
        <v>375</v>
      </c>
      <c r="E731" s="16"/>
      <c r="F731" s="131">
        <v>9894</v>
      </c>
      <c r="G731" s="131">
        <f>G732+G734</f>
        <v>9487</v>
      </c>
      <c r="H731" s="149">
        <f t="shared" si="15"/>
        <v>0.9588639579543158</v>
      </c>
    </row>
    <row r="732" spans="1:8" s="4" customFormat="1" ht="63">
      <c r="A732" s="22" t="s">
        <v>153</v>
      </c>
      <c r="B732" s="16"/>
      <c r="C732" s="16"/>
      <c r="D732" s="16" t="s">
        <v>10</v>
      </c>
      <c r="E732" s="16"/>
      <c r="F732" s="131">
        <v>9700</v>
      </c>
      <c r="G732" s="131">
        <f>G733</f>
        <v>9293</v>
      </c>
      <c r="H732" s="149">
        <f t="shared" si="15"/>
        <v>0.958041237113402</v>
      </c>
    </row>
    <row r="733" spans="1:8" ht="15.75">
      <c r="A733" s="5" t="s">
        <v>632</v>
      </c>
      <c r="B733" s="6"/>
      <c r="C733" s="6"/>
      <c r="D733" s="6"/>
      <c r="E733" s="6" t="s">
        <v>633</v>
      </c>
      <c r="F733" s="113">
        <v>9700</v>
      </c>
      <c r="G733" s="113">
        <v>9293</v>
      </c>
      <c r="H733" s="150">
        <f t="shared" si="15"/>
        <v>0.958041237113402</v>
      </c>
    </row>
    <row r="734" spans="1:8" s="4" customFormat="1" ht="31.5">
      <c r="A734" s="29" t="s">
        <v>245</v>
      </c>
      <c r="B734" s="16"/>
      <c r="C734" s="16"/>
      <c r="D734" s="16" t="s">
        <v>118</v>
      </c>
      <c r="E734" s="16"/>
      <c r="F734" s="131">
        <v>194</v>
      </c>
      <c r="G734" s="131">
        <f>G735</f>
        <v>194</v>
      </c>
      <c r="H734" s="149">
        <f t="shared" si="15"/>
        <v>1</v>
      </c>
    </row>
    <row r="735" spans="1:8" s="4" customFormat="1" ht="15.75">
      <c r="A735" s="29" t="s">
        <v>191</v>
      </c>
      <c r="B735" s="16"/>
      <c r="C735" s="16"/>
      <c r="D735" s="16" t="s">
        <v>246</v>
      </c>
      <c r="E735" s="16"/>
      <c r="F735" s="131">
        <v>194</v>
      </c>
      <c r="G735" s="131">
        <f>G736</f>
        <v>194</v>
      </c>
      <c r="H735" s="149">
        <f t="shared" si="15"/>
        <v>1</v>
      </c>
    </row>
    <row r="736" spans="1:8" ht="15.75">
      <c r="A736" s="5" t="s">
        <v>632</v>
      </c>
      <c r="B736" s="6"/>
      <c r="C736" s="6"/>
      <c r="D736" s="6"/>
      <c r="E736" s="6" t="s">
        <v>633</v>
      </c>
      <c r="F736" s="113">
        <v>194</v>
      </c>
      <c r="G736" s="113">
        <v>194</v>
      </c>
      <c r="H736" s="150">
        <f t="shared" si="15"/>
        <v>1</v>
      </c>
    </row>
    <row r="737" spans="1:8" ht="15.75">
      <c r="A737" s="17" t="s">
        <v>675</v>
      </c>
      <c r="B737" s="9"/>
      <c r="C737" s="10" t="s">
        <v>676</v>
      </c>
      <c r="D737" s="9"/>
      <c r="E737" s="15"/>
      <c r="F737" s="79">
        <v>1515</v>
      </c>
      <c r="G737" s="79">
        <f>G738</f>
        <v>1514</v>
      </c>
      <c r="H737" s="151">
        <f t="shared" si="15"/>
        <v>0.9993399339933994</v>
      </c>
    </row>
    <row r="738" spans="1:8" ht="37.5" customHeight="1">
      <c r="A738" s="18" t="s">
        <v>663</v>
      </c>
      <c r="B738" s="9"/>
      <c r="C738" s="10"/>
      <c r="D738" s="12" t="s">
        <v>664</v>
      </c>
      <c r="E738" s="15"/>
      <c r="F738" s="80">
        <v>1515</v>
      </c>
      <c r="G738" s="80">
        <f>G739</f>
        <v>1514</v>
      </c>
      <c r="H738" s="152">
        <f t="shared" si="15"/>
        <v>0.9993399339933994</v>
      </c>
    </row>
    <row r="739" spans="1:8" ht="33.75" customHeight="1">
      <c r="A739" s="19" t="s">
        <v>665</v>
      </c>
      <c r="B739" s="9"/>
      <c r="C739" s="10"/>
      <c r="D739" s="9"/>
      <c r="E739" s="13">
        <v>453</v>
      </c>
      <c r="F739" s="113">
        <v>1515</v>
      </c>
      <c r="G739" s="113">
        <v>1514</v>
      </c>
      <c r="H739" s="150">
        <f t="shared" si="15"/>
        <v>0.9993399339933994</v>
      </c>
    </row>
    <row r="740" spans="1:8" ht="47.25">
      <c r="A740" s="17" t="s">
        <v>677</v>
      </c>
      <c r="B740" s="9"/>
      <c r="C740" s="10" t="s">
        <v>471</v>
      </c>
      <c r="D740" s="9"/>
      <c r="E740" s="9"/>
      <c r="F740" s="79">
        <v>864</v>
      </c>
      <c r="G740" s="79">
        <f>G741</f>
        <v>808</v>
      </c>
      <c r="H740" s="151">
        <f aca="true" t="shared" si="16" ref="H740:H777">G740/F740</f>
        <v>0.9351851851851852</v>
      </c>
    </row>
    <row r="741" spans="1:8" ht="34.5" customHeight="1">
      <c r="A741" s="18" t="s">
        <v>663</v>
      </c>
      <c r="B741" s="12"/>
      <c r="C741" s="12"/>
      <c r="D741" s="12" t="s">
        <v>664</v>
      </c>
      <c r="E741" s="12"/>
      <c r="F741" s="80">
        <v>864</v>
      </c>
      <c r="G741" s="80">
        <f>G742</f>
        <v>808</v>
      </c>
      <c r="H741" s="152">
        <f t="shared" si="16"/>
        <v>0.9351851851851852</v>
      </c>
    </row>
    <row r="742" spans="1:8" ht="41.25" customHeight="1">
      <c r="A742" s="20" t="s">
        <v>665</v>
      </c>
      <c r="B742" s="13"/>
      <c r="C742" s="13"/>
      <c r="D742" s="13"/>
      <c r="E742" s="13">
        <v>453</v>
      </c>
      <c r="F742" s="113">
        <v>864</v>
      </c>
      <c r="G742" s="113">
        <v>808</v>
      </c>
      <c r="H742" s="150">
        <f t="shared" si="16"/>
        <v>0.9351851851851852</v>
      </c>
    </row>
    <row r="743" spans="1:8" ht="15.75">
      <c r="A743" s="23" t="s">
        <v>481</v>
      </c>
      <c r="B743" s="15"/>
      <c r="C743" s="15" t="s">
        <v>482</v>
      </c>
      <c r="D743" s="15"/>
      <c r="E743" s="6"/>
      <c r="F743" s="79">
        <v>1307</v>
      </c>
      <c r="G743" s="79">
        <f>G744</f>
        <v>1306</v>
      </c>
      <c r="H743" s="151">
        <f t="shared" si="16"/>
        <v>0.9992348890589136</v>
      </c>
    </row>
    <row r="744" spans="1:8" s="4" customFormat="1" ht="15.75">
      <c r="A744" s="22" t="s">
        <v>483</v>
      </c>
      <c r="B744" s="16"/>
      <c r="C744" s="16"/>
      <c r="D744" s="16" t="s">
        <v>485</v>
      </c>
      <c r="E744" s="16"/>
      <c r="F744" s="131">
        <v>1307</v>
      </c>
      <c r="G744" s="131">
        <f>G745</f>
        <v>1306</v>
      </c>
      <c r="H744" s="149">
        <f t="shared" si="16"/>
        <v>0.9992348890589136</v>
      </c>
    </row>
    <row r="745" spans="1:8" ht="47.25">
      <c r="A745" s="5" t="s">
        <v>486</v>
      </c>
      <c r="B745" s="16"/>
      <c r="C745" s="16"/>
      <c r="D745" s="16"/>
      <c r="E745" s="6" t="s">
        <v>487</v>
      </c>
      <c r="F745" s="113">
        <v>1307</v>
      </c>
      <c r="G745" s="113">
        <v>1306</v>
      </c>
      <c r="H745" s="150">
        <f t="shared" si="16"/>
        <v>0.9992348890589136</v>
      </c>
    </row>
    <row r="746" spans="1:8" ht="15.75">
      <c r="A746" s="49" t="s">
        <v>728</v>
      </c>
      <c r="B746" s="15"/>
      <c r="C746" s="15" t="s">
        <v>717</v>
      </c>
      <c r="D746" s="2"/>
      <c r="E746" s="6"/>
      <c r="F746" s="79">
        <v>5566</v>
      </c>
      <c r="G746" s="79">
        <f>G749+G747</f>
        <v>5473</v>
      </c>
      <c r="H746" s="151">
        <f t="shared" si="16"/>
        <v>0.9832914121451671</v>
      </c>
    </row>
    <row r="747" spans="1:8" ht="15.75">
      <c r="A747" s="29" t="s">
        <v>721</v>
      </c>
      <c r="B747" s="57"/>
      <c r="C747" s="57"/>
      <c r="D747" s="2" t="s">
        <v>722</v>
      </c>
      <c r="E747" s="2"/>
      <c r="F747" s="80">
        <v>396</v>
      </c>
      <c r="G747" s="80">
        <f>G748</f>
        <v>388</v>
      </c>
      <c r="H747" s="152">
        <f t="shared" si="16"/>
        <v>0.9797979797979798</v>
      </c>
    </row>
    <row r="748" spans="1:8" ht="15.75">
      <c r="A748" s="55" t="s">
        <v>32</v>
      </c>
      <c r="B748" s="57"/>
      <c r="C748" s="57"/>
      <c r="D748" s="2"/>
      <c r="E748" s="36" t="s">
        <v>33</v>
      </c>
      <c r="F748" s="113">
        <v>396</v>
      </c>
      <c r="G748" s="113">
        <v>388</v>
      </c>
      <c r="H748" s="150">
        <f t="shared" si="16"/>
        <v>0.9797979797979798</v>
      </c>
    </row>
    <row r="749" spans="1:8" ht="15.75">
      <c r="A749" s="29" t="s">
        <v>372</v>
      </c>
      <c r="B749" s="15"/>
      <c r="C749" s="15"/>
      <c r="D749" s="2" t="s">
        <v>375</v>
      </c>
      <c r="E749" s="6"/>
      <c r="F749" s="80">
        <v>5170</v>
      </c>
      <c r="G749" s="80">
        <f>G750+G755</f>
        <v>5085</v>
      </c>
      <c r="H749" s="152">
        <f t="shared" si="16"/>
        <v>0.9835589941972921</v>
      </c>
    </row>
    <row r="750" spans="1:8" ht="31.5">
      <c r="A750" s="56" t="s">
        <v>245</v>
      </c>
      <c r="B750" s="15"/>
      <c r="C750" s="15"/>
      <c r="D750" s="2" t="s">
        <v>118</v>
      </c>
      <c r="E750" s="6"/>
      <c r="F750" s="80">
        <v>5084</v>
      </c>
      <c r="G750" s="80">
        <f>G751+G753</f>
        <v>5009</v>
      </c>
      <c r="H750" s="152">
        <f t="shared" si="16"/>
        <v>0.9852478363493312</v>
      </c>
    </row>
    <row r="751" spans="1:8" ht="15.75">
      <c r="A751" s="56" t="s">
        <v>241</v>
      </c>
      <c r="B751" s="15"/>
      <c r="C751" s="15"/>
      <c r="D751" s="2" t="s">
        <v>242</v>
      </c>
      <c r="E751" s="6"/>
      <c r="F751" s="80">
        <v>4544</v>
      </c>
      <c r="G751" s="80">
        <f>G752</f>
        <v>4543</v>
      </c>
      <c r="H751" s="152">
        <f t="shared" si="16"/>
        <v>0.9997799295774648</v>
      </c>
    </row>
    <row r="752" spans="1:8" ht="15.75">
      <c r="A752" s="55" t="s">
        <v>726</v>
      </c>
      <c r="B752" s="15"/>
      <c r="C752" s="15"/>
      <c r="D752" s="2"/>
      <c r="E752" s="6" t="s">
        <v>727</v>
      </c>
      <c r="F752" s="113">
        <v>4544</v>
      </c>
      <c r="G752" s="113">
        <v>4543</v>
      </c>
      <c r="H752" s="150">
        <f t="shared" si="16"/>
        <v>0.9997799295774648</v>
      </c>
    </row>
    <row r="753" spans="1:8" ht="15.75">
      <c r="A753" s="29" t="s">
        <v>620</v>
      </c>
      <c r="B753" s="14"/>
      <c r="C753" s="14"/>
      <c r="D753" s="2" t="s">
        <v>247</v>
      </c>
      <c r="E753" s="36"/>
      <c r="F753" s="80">
        <v>540</v>
      </c>
      <c r="G753" s="80">
        <f>G754</f>
        <v>466</v>
      </c>
      <c r="H753" s="152">
        <f t="shared" si="16"/>
        <v>0.8629629629629629</v>
      </c>
    </row>
    <row r="754" spans="1:8" ht="15.75">
      <c r="A754" s="55" t="s">
        <v>726</v>
      </c>
      <c r="B754" s="14"/>
      <c r="C754" s="14"/>
      <c r="D754" s="2"/>
      <c r="E754" s="36" t="s">
        <v>727</v>
      </c>
      <c r="F754" s="113">
        <v>540</v>
      </c>
      <c r="G754" s="113">
        <v>466</v>
      </c>
      <c r="H754" s="150">
        <f t="shared" si="16"/>
        <v>0.8629629629629629</v>
      </c>
    </row>
    <row r="755" spans="1:8" ht="31.5">
      <c r="A755" s="29" t="s">
        <v>755</v>
      </c>
      <c r="B755" s="14"/>
      <c r="C755" s="14"/>
      <c r="D755" s="2" t="s">
        <v>123</v>
      </c>
      <c r="E755" s="36"/>
      <c r="F755" s="80">
        <v>86</v>
      </c>
      <c r="G755" s="80">
        <f>G756</f>
        <v>76</v>
      </c>
      <c r="H755" s="152">
        <f t="shared" si="16"/>
        <v>0.8837209302325582</v>
      </c>
    </row>
    <row r="756" spans="1:8" ht="15.75">
      <c r="A756" s="55" t="s">
        <v>726</v>
      </c>
      <c r="B756" s="14"/>
      <c r="C756" s="14"/>
      <c r="D756" s="2"/>
      <c r="E756" s="36" t="s">
        <v>727</v>
      </c>
      <c r="F756" s="113">
        <v>86</v>
      </c>
      <c r="G756" s="113">
        <v>76</v>
      </c>
      <c r="H756" s="150">
        <f t="shared" si="16"/>
        <v>0.8837209302325582</v>
      </c>
    </row>
    <row r="757" spans="1:8" s="25" customFormat="1" ht="31.5">
      <c r="A757" s="49" t="s">
        <v>730</v>
      </c>
      <c r="B757" s="14"/>
      <c r="C757" s="14" t="s">
        <v>718</v>
      </c>
      <c r="D757" s="14"/>
      <c r="E757" s="14"/>
      <c r="F757" s="118">
        <v>578</v>
      </c>
      <c r="G757" s="118">
        <f>G758</f>
        <v>560</v>
      </c>
      <c r="H757" s="148">
        <f t="shared" si="16"/>
        <v>0.9688581314878892</v>
      </c>
    </row>
    <row r="758" spans="1:8" s="4" customFormat="1" ht="15.75">
      <c r="A758" s="29" t="s">
        <v>372</v>
      </c>
      <c r="B758" s="57"/>
      <c r="C758" s="57"/>
      <c r="D758" s="2" t="s">
        <v>375</v>
      </c>
      <c r="E758" s="2"/>
      <c r="F758" s="131">
        <v>578</v>
      </c>
      <c r="G758" s="131">
        <f>G759</f>
        <v>560</v>
      </c>
      <c r="H758" s="149">
        <f t="shared" si="16"/>
        <v>0.9688581314878892</v>
      </c>
    </row>
    <row r="759" spans="1:8" s="4" customFormat="1" ht="47.25">
      <c r="A759" s="29" t="s">
        <v>0</v>
      </c>
      <c r="B759" s="57"/>
      <c r="C759" s="57"/>
      <c r="D759" s="2" t="s">
        <v>119</v>
      </c>
      <c r="E759" s="2"/>
      <c r="F759" s="131">
        <v>578</v>
      </c>
      <c r="G759" s="131">
        <f>G760</f>
        <v>560</v>
      </c>
      <c r="H759" s="149">
        <f t="shared" si="16"/>
        <v>0.9688581314878892</v>
      </c>
    </row>
    <row r="760" spans="1:8" ht="31.5">
      <c r="A760" s="55" t="s">
        <v>732</v>
      </c>
      <c r="B760" s="15"/>
      <c r="C760" s="15"/>
      <c r="D760" s="15"/>
      <c r="E760" s="6" t="s">
        <v>733</v>
      </c>
      <c r="F760" s="113">
        <v>578</v>
      </c>
      <c r="G760" s="113">
        <v>560</v>
      </c>
      <c r="H760" s="150">
        <f t="shared" si="16"/>
        <v>0.9688581314878892</v>
      </c>
    </row>
    <row r="761" spans="1:8" s="46" customFormat="1" ht="31.5">
      <c r="A761" s="31" t="s">
        <v>332</v>
      </c>
      <c r="B761" s="24" t="s">
        <v>309</v>
      </c>
      <c r="C761" s="24"/>
      <c r="D761" s="24"/>
      <c r="E761" s="24"/>
      <c r="F761" s="90">
        <v>7872</v>
      </c>
      <c r="G761" s="45">
        <f>G762</f>
        <v>6888</v>
      </c>
      <c r="H761" s="147">
        <f t="shared" si="16"/>
        <v>0.875</v>
      </c>
    </row>
    <row r="762" spans="1:8" s="25" customFormat="1" ht="15.75">
      <c r="A762" s="23" t="s">
        <v>491</v>
      </c>
      <c r="B762" s="15"/>
      <c r="C762" s="15" t="s">
        <v>469</v>
      </c>
      <c r="D762" s="15"/>
      <c r="E762" s="15"/>
      <c r="F762" s="118">
        <v>7872</v>
      </c>
      <c r="G762" s="11">
        <f>G763</f>
        <v>6888</v>
      </c>
      <c r="H762" s="148">
        <f t="shared" si="16"/>
        <v>0.875</v>
      </c>
    </row>
    <row r="763" spans="1:8" s="4" customFormat="1" ht="31.5">
      <c r="A763" s="22" t="s">
        <v>477</v>
      </c>
      <c r="B763" s="16"/>
      <c r="C763" s="16"/>
      <c r="D763" s="16" t="s">
        <v>478</v>
      </c>
      <c r="E763" s="16"/>
      <c r="F763" s="131">
        <v>7872</v>
      </c>
      <c r="G763" s="3">
        <f>G764</f>
        <v>6888</v>
      </c>
      <c r="H763" s="149">
        <f t="shared" si="16"/>
        <v>0.875</v>
      </c>
    </row>
    <row r="764" spans="1:8" ht="15.75">
      <c r="A764" s="5" t="s">
        <v>479</v>
      </c>
      <c r="B764" s="6"/>
      <c r="C764" s="6"/>
      <c r="D764" s="6"/>
      <c r="E764" s="6" t="s">
        <v>480</v>
      </c>
      <c r="F764" s="113">
        <v>7872</v>
      </c>
      <c r="G764" s="73">
        <v>6888</v>
      </c>
      <c r="H764" s="150">
        <f t="shared" si="16"/>
        <v>0.875</v>
      </c>
    </row>
    <row r="765" spans="1:8" s="46" customFormat="1" ht="47.25">
      <c r="A765" s="31" t="s">
        <v>68</v>
      </c>
      <c r="B765" s="24" t="s">
        <v>310</v>
      </c>
      <c r="C765" s="24"/>
      <c r="D765" s="24"/>
      <c r="E765" s="24"/>
      <c r="F765" s="90">
        <v>14741</v>
      </c>
      <c r="G765" s="45">
        <f>G766+G772+G776</f>
        <v>13853</v>
      </c>
      <c r="H765" s="147">
        <f t="shared" si="16"/>
        <v>0.9397598534699139</v>
      </c>
    </row>
    <row r="766" spans="1:8" s="25" customFormat="1" ht="18.75" customHeight="1">
      <c r="A766" s="23" t="s">
        <v>491</v>
      </c>
      <c r="B766" s="15"/>
      <c r="C766" s="15" t="s">
        <v>469</v>
      </c>
      <c r="D766" s="15"/>
      <c r="E766" s="15"/>
      <c r="F766" s="118">
        <v>14288</v>
      </c>
      <c r="G766" s="11">
        <f>G767+G769</f>
        <v>13407</v>
      </c>
      <c r="H766" s="148">
        <f t="shared" si="16"/>
        <v>0.9383398656215005</v>
      </c>
    </row>
    <row r="767" spans="1:8" s="4" customFormat="1" ht="31.5">
      <c r="A767" s="22" t="s">
        <v>477</v>
      </c>
      <c r="B767" s="16"/>
      <c r="C767" s="16"/>
      <c r="D767" s="16" t="s">
        <v>478</v>
      </c>
      <c r="E767" s="16"/>
      <c r="F767" s="131">
        <v>11979</v>
      </c>
      <c r="G767" s="3">
        <f>G768</f>
        <v>11242</v>
      </c>
      <c r="H767" s="149">
        <f t="shared" si="16"/>
        <v>0.938475665748393</v>
      </c>
    </row>
    <row r="768" spans="1:8" ht="15.75">
      <c r="A768" s="5" t="s">
        <v>479</v>
      </c>
      <c r="B768" s="6"/>
      <c r="C768" s="6"/>
      <c r="D768" s="6"/>
      <c r="E768" s="6" t="s">
        <v>480</v>
      </c>
      <c r="F768" s="113">
        <v>11979</v>
      </c>
      <c r="G768" s="73">
        <v>11242</v>
      </c>
      <c r="H768" s="150">
        <f t="shared" si="16"/>
        <v>0.938475665748393</v>
      </c>
    </row>
    <row r="769" spans="1:8" ht="15.75">
      <c r="A769" s="106" t="s">
        <v>372</v>
      </c>
      <c r="B769" s="101"/>
      <c r="C769" s="101"/>
      <c r="D769" s="2" t="s">
        <v>255</v>
      </c>
      <c r="E769" s="102"/>
      <c r="F769" s="80">
        <v>2309</v>
      </c>
      <c r="G769" s="39">
        <f>G770</f>
        <v>2165</v>
      </c>
      <c r="H769" s="152">
        <f t="shared" si="16"/>
        <v>0.9376353399740147</v>
      </c>
    </row>
    <row r="770" spans="1:8" ht="47.25">
      <c r="A770" s="106" t="s">
        <v>156</v>
      </c>
      <c r="B770" s="101"/>
      <c r="C770" s="101"/>
      <c r="D770" s="2" t="s">
        <v>254</v>
      </c>
      <c r="E770" s="102"/>
      <c r="F770" s="80">
        <v>2309</v>
      </c>
      <c r="G770" s="39">
        <f>G771</f>
        <v>2165</v>
      </c>
      <c r="H770" s="152">
        <f t="shared" si="16"/>
        <v>0.9376353399740147</v>
      </c>
    </row>
    <row r="771" spans="1:8" ht="15.75">
      <c r="A771" s="108" t="s">
        <v>674</v>
      </c>
      <c r="B771" s="103"/>
      <c r="C771" s="103"/>
      <c r="D771" s="109"/>
      <c r="E771" s="36">
        <v>216</v>
      </c>
      <c r="F771" s="113">
        <v>2309</v>
      </c>
      <c r="G771" s="73">
        <v>2165</v>
      </c>
      <c r="H771" s="150">
        <f t="shared" si="16"/>
        <v>0.9376353399740147</v>
      </c>
    </row>
    <row r="772" spans="1:8" s="34" customFormat="1" ht="31.5">
      <c r="A772" s="32" t="s">
        <v>347</v>
      </c>
      <c r="B772" s="14"/>
      <c r="C772" s="14" t="s">
        <v>348</v>
      </c>
      <c r="D772" s="14"/>
      <c r="E772" s="14"/>
      <c r="F772" s="79">
        <v>451</v>
      </c>
      <c r="G772" s="33">
        <f>G773</f>
        <v>445</v>
      </c>
      <c r="H772" s="151">
        <f t="shared" si="16"/>
        <v>0.9866962305986696</v>
      </c>
    </row>
    <row r="773" spans="1:8" ht="15.75">
      <c r="A773" s="35" t="s">
        <v>372</v>
      </c>
      <c r="B773" s="2"/>
      <c r="C773" s="2"/>
      <c r="D773" s="2" t="s">
        <v>375</v>
      </c>
      <c r="E773" s="36"/>
      <c r="F773" s="80">
        <v>451</v>
      </c>
      <c r="G773" s="39">
        <f>G774</f>
        <v>445</v>
      </c>
      <c r="H773" s="152">
        <f t="shared" si="16"/>
        <v>0.9866962305986696</v>
      </c>
    </row>
    <row r="774" spans="1:8" ht="47.25">
      <c r="A774" s="1" t="s">
        <v>621</v>
      </c>
      <c r="B774" s="2"/>
      <c r="C774" s="2"/>
      <c r="D774" s="2" t="s">
        <v>686</v>
      </c>
      <c r="E774" s="36"/>
      <c r="F774" s="80">
        <v>451</v>
      </c>
      <c r="G774" s="39">
        <f>G775</f>
        <v>445</v>
      </c>
      <c r="H774" s="152">
        <f t="shared" si="16"/>
        <v>0.9866962305986696</v>
      </c>
    </row>
    <row r="775" spans="1:8" ht="15.75">
      <c r="A775" s="38" t="s">
        <v>467</v>
      </c>
      <c r="B775" s="2"/>
      <c r="C775" s="2"/>
      <c r="D775" s="2"/>
      <c r="E775" s="36" t="s">
        <v>351</v>
      </c>
      <c r="F775" s="113">
        <v>451</v>
      </c>
      <c r="G775" s="73">
        <v>445</v>
      </c>
      <c r="H775" s="150">
        <f t="shared" si="16"/>
        <v>0.9866962305986696</v>
      </c>
    </row>
    <row r="776" spans="1:8" ht="15.75">
      <c r="A776" s="32" t="s">
        <v>728</v>
      </c>
      <c r="B776" s="2"/>
      <c r="C776" s="14" t="s">
        <v>717</v>
      </c>
      <c r="D776" s="2"/>
      <c r="E776" s="36"/>
      <c r="F776" s="79">
        <v>2</v>
      </c>
      <c r="G776" s="33">
        <f>G777</f>
        <v>1</v>
      </c>
      <c r="H776" s="151">
        <f t="shared" si="16"/>
        <v>0.5</v>
      </c>
    </row>
    <row r="777" spans="1:8" ht="15.75">
      <c r="A777" s="1" t="s">
        <v>372</v>
      </c>
      <c r="B777" s="2"/>
      <c r="C777" s="2"/>
      <c r="D777" s="2" t="s">
        <v>15</v>
      </c>
      <c r="E777" s="36"/>
      <c r="F777" s="80">
        <v>2</v>
      </c>
      <c r="G777" s="39">
        <f>G778</f>
        <v>1</v>
      </c>
      <c r="H777" s="152">
        <f t="shared" si="16"/>
        <v>0.5</v>
      </c>
    </row>
    <row r="778" spans="1:8" ht="31.5">
      <c r="A778" s="1" t="s">
        <v>92</v>
      </c>
      <c r="B778" s="2"/>
      <c r="C778" s="2"/>
      <c r="D778" s="2" t="s">
        <v>208</v>
      </c>
      <c r="E778" s="36"/>
      <c r="F778" s="80">
        <v>2</v>
      </c>
      <c r="G778" s="39">
        <f>G779</f>
        <v>1</v>
      </c>
      <c r="H778" s="152">
        <f aca="true" t="shared" si="17" ref="H778:H824">G778/F778</f>
        <v>0.5</v>
      </c>
    </row>
    <row r="779" spans="1:8" ht="15.75">
      <c r="A779" s="38" t="s">
        <v>726</v>
      </c>
      <c r="B779" s="2"/>
      <c r="C779" s="2"/>
      <c r="D779" s="2"/>
      <c r="E779" s="36" t="s">
        <v>727</v>
      </c>
      <c r="F779" s="81">
        <v>2</v>
      </c>
      <c r="G779" s="73">
        <v>1</v>
      </c>
      <c r="H779" s="150">
        <f t="shared" si="17"/>
        <v>0.5</v>
      </c>
    </row>
    <row r="780" spans="1:8" s="46" customFormat="1" ht="31.5">
      <c r="A780" s="31" t="s">
        <v>70</v>
      </c>
      <c r="B780" s="24" t="s">
        <v>311</v>
      </c>
      <c r="C780" s="24"/>
      <c r="D780" s="24"/>
      <c r="E780" s="24"/>
      <c r="F780" s="90">
        <v>39341</v>
      </c>
      <c r="G780" s="90">
        <f>G781+G794</f>
        <v>39874</v>
      </c>
      <c r="H780" s="147">
        <f t="shared" si="17"/>
        <v>1.0135482067054726</v>
      </c>
    </row>
    <row r="781" spans="1:8" s="25" customFormat="1" ht="15.75">
      <c r="A781" s="8" t="s">
        <v>624</v>
      </c>
      <c r="B781" s="14"/>
      <c r="C781" s="14" t="s">
        <v>625</v>
      </c>
      <c r="D781" s="15"/>
      <c r="E781" s="15"/>
      <c r="F781" s="118">
        <f>F784+F782</f>
        <v>31824</v>
      </c>
      <c r="G781" s="118">
        <f>G784+G782</f>
        <v>31793</v>
      </c>
      <c r="H781" s="148">
        <f t="shared" si="17"/>
        <v>0.9990258924082454</v>
      </c>
    </row>
    <row r="782" spans="1:8" s="25" customFormat="1" ht="15.75">
      <c r="A782" s="22" t="s">
        <v>352</v>
      </c>
      <c r="B782" s="16"/>
      <c r="C782" s="6"/>
      <c r="D782" s="2" t="s">
        <v>363</v>
      </c>
      <c r="E782" s="2"/>
      <c r="F782" s="80"/>
      <c r="G782" s="80">
        <f>G783</f>
        <v>55</v>
      </c>
      <c r="H782" s="152"/>
    </row>
    <row r="783" spans="1:8" s="25" customFormat="1" ht="31.5">
      <c r="A783" s="5" t="s">
        <v>145</v>
      </c>
      <c r="B783" s="6"/>
      <c r="C783" s="6"/>
      <c r="D783" s="6"/>
      <c r="E783" s="6" t="s">
        <v>364</v>
      </c>
      <c r="F783" s="81"/>
      <c r="G783" s="81">
        <v>55</v>
      </c>
      <c r="H783" s="152"/>
    </row>
    <row r="784" spans="1:8" s="25" customFormat="1" ht="15.75">
      <c r="A784" s="35" t="s">
        <v>372</v>
      </c>
      <c r="B784" s="2"/>
      <c r="C784" s="2"/>
      <c r="D784" s="16" t="s">
        <v>375</v>
      </c>
      <c r="E784" s="16"/>
      <c r="F784" s="80">
        <v>31824</v>
      </c>
      <c r="G784" s="80">
        <f>G785+G787+G790+G792</f>
        <v>31738</v>
      </c>
      <c r="H784" s="148">
        <f t="shared" si="17"/>
        <v>0.9972976370035194</v>
      </c>
    </row>
    <row r="785" spans="1:8" s="4" customFormat="1" ht="63">
      <c r="A785" s="87" t="s">
        <v>3</v>
      </c>
      <c r="B785" s="2"/>
      <c r="C785" s="2"/>
      <c r="D785" s="16" t="s">
        <v>637</v>
      </c>
      <c r="E785" s="16"/>
      <c r="F785" s="80">
        <v>405</v>
      </c>
      <c r="G785" s="80">
        <f>G786</f>
        <v>405</v>
      </c>
      <c r="H785" s="149">
        <f t="shared" si="17"/>
        <v>1</v>
      </c>
    </row>
    <row r="786" spans="1:8" ht="15.75">
      <c r="A786" s="61" t="s">
        <v>684</v>
      </c>
      <c r="B786" s="36"/>
      <c r="C786" s="36"/>
      <c r="D786" s="6"/>
      <c r="E786" s="6" t="s">
        <v>635</v>
      </c>
      <c r="F786" s="113">
        <v>405</v>
      </c>
      <c r="G786" s="113">
        <v>405</v>
      </c>
      <c r="H786" s="150">
        <f t="shared" si="17"/>
        <v>1</v>
      </c>
    </row>
    <row r="787" spans="1:8" s="4" customFormat="1" ht="15.75">
      <c r="A787" s="87" t="s">
        <v>163</v>
      </c>
      <c r="B787" s="2"/>
      <c r="C787" s="2"/>
      <c r="D787" s="16" t="s">
        <v>125</v>
      </c>
      <c r="E787" s="16"/>
      <c r="F787" s="131">
        <v>15675</v>
      </c>
      <c r="G787" s="131">
        <f>SUM(G788:G789)</f>
        <v>15593</v>
      </c>
      <c r="H787" s="149">
        <f t="shared" si="17"/>
        <v>0.994768740031898</v>
      </c>
    </row>
    <row r="788" spans="1:8" ht="31.5">
      <c r="A788" s="65" t="s">
        <v>392</v>
      </c>
      <c r="B788" s="36"/>
      <c r="C788" s="36"/>
      <c r="D788" s="6"/>
      <c r="E788" s="6" t="s">
        <v>396</v>
      </c>
      <c r="F788" s="113">
        <v>6634</v>
      </c>
      <c r="G788" s="113">
        <v>6585</v>
      </c>
      <c r="H788" s="150">
        <f t="shared" si="17"/>
        <v>0.9926138076575218</v>
      </c>
    </row>
    <row r="789" spans="1:8" ht="15.75">
      <c r="A789" s="61" t="s">
        <v>684</v>
      </c>
      <c r="B789" s="36"/>
      <c r="C789" s="36"/>
      <c r="D789" s="6"/>
      <c r="E789" s="6" t="s">
        <v>635</v>
      </c>
      <c r="F789" s="113">
        <v>9041</v>
      </c>
      <c r="G789" s="113">
        <v>9008</v>
      </c>
      <c r="H789" s="150">
        <f t="shared" si="17"/>
        <v>0.9963499612874682</v>
      </c>
    </row>
    <row r="790" spans="1:8" s="4" customFormat="1" ht="47.25">
      <c r="A790" s="87" t="s">
        <v>164</v>
      </c>
      <c r="B790" s="2"/>
      <c r="C790" s="2"/>
      <c r="D790" s="16" t="s">
        <v>639</v>
      </c>
      <c r="E790" s="16"/>
      <c r="F790" s="131">
        <v>588</v>
      </c>
      <c r="G790" s="131">
        <f>G791</f>
        <v>588</v>
      </c>
      <c r="H790" s="149">
        <f t="shared" si="17"/>
        <v>1</v>
      </c>
    </row>
    <row r="791" spans="1:8" ht="15.75">
      <c r="A791" s="61" t="s">
        <v>684</v>
      </c>
      <c r="B791" s="36"/>
      <c r="C791" s="36"/>
      <c r="D791" s="6"/>
      <c r="E791" s="6" t="s">
        <v>635</v>
      </c>
      <c r="F791" s="113">
        <v>588</v>
      </c>
      <c r="G791" s="113">
        <v>588</v>
      </c>
      <c r="H791" s="150">
        <f t="shared" si="17"/>
        <v>1</v>
      </c>
    </row>
    <row r="792" spans="1:8" s="4" customFormat="1" ht="36.75" customHeight="1">
      <c r="A792" s="87" t="s">
        <v>49</v>
      </c>
      <c r="B792" s="60"/>
      <c r="C792" s="60"/>
      <c r="D792" s="60" t="s">
        <v>461</v>
      </c>
      <c r="E792" s="60"/>
      <c r="F792" s="80">
        <v>15156</v>
      </c>
      <c r="G792" s="80">
        <f>G793</f>
        <v>15152</v>
      </c>
      <c r="H792" s="149">
        <f t="shared" si="17"/>
        <v>0.9997360781208762</v>
      </c>
    </row>
    <row r="793" spans="1:8" s="4" customFormat="1" ht="15.75">
      <c r="A793" s="61" t="s">
        <v>628</v>
      </c>
      <c r="B793" s="62"/>
      <c r="C793" s="62"/>
      <c r="D793" s="62"/>
      <c r="E793" s="62" t="s">
        <v>629</v>
      </c>
      <c r="F793" s="81">
        <v>15156</v>
      </c>
      <c r="G793" s="81">
        <v>15152</v>
      </c>
      <c r="H793" s="149">
        <f t="shared" si="17"/>
        <v>0.9997360781208762</v>
      </c>
    </row>
    <row r="794" spans="1:8" s="25" customFormat="1" ht="15.75">
      <c r="A794" s="23" t="s">
        <v>488</v>
      </c>
      <c r="B794" s="15"/>
      <c r="C794" s="15" t="s">
        <v>489</v>
      </c>
      <c r="D794" s="15"/>
      <c r="E794" s="15"/>
      <c r="F794" s="118">
        <f>F795+F797</f>
        <v>7517</v>
      </c>
      <c r="G794" s="118">
        <f>G795+G797</f>
        <v>8081</v>
      </c>
      <c r="H794" s="148">
        <f t="shared" si="17"/>
        <v>1.0750299321537848</v>
      </c>
    </row>
    <row r="795" spans="1:8" s="4" customFormat="1" ht="31.5">
      <c r="A795" s="22" t="s">
        <v>477</v>
      </c>
      <c r="B795" s="16"/>
      <c r="C795" s="16"/>
      <c r="D795" s="16" t="s">
        <v>478</v>
      </c>
      <c r="E795" s="16"/>
      <c r="F795" s="131">
        <v>7517</v>
      </c>
      <c r="G795" s="131">
        <f>G796</f>
        <v>7231</v>
      </c>
      <c r="H795" s="149">
        <f t="shared" si="17"/>
        <v>0.961952906744712</v>
      </c>
    </row>
    <row r="796" spans="1:8" ht="15.75">
      <c r="A796" s="5" t="s">
        <v>479</v>
      </c>
      <c r="B796" s="6"/>
      <c r="C796" s="6"/>
      <c r="D796" s="6"/>
      <c r="E796" s="6" t="s">
        <v>480</v>
      </c>
      <c r="F796" s="113">
        <v>7517</v>
      </c>
      <c r="G796" s="113">
        <v>7231</v>
      </c>
      <c r="H796" s="150">
        <f t="shared" si="17"/>
        <v>0.961952906744712</v>
      </c>
    </row>
    <row r="797" spans="1:8" ht="15.75">
      <c r="A797" s="22" t="s">
        <v>352</v>
      </c>
      <c r="B797" s="16"/>
      <c r="C797" s="6"/>
      <c r="D797" s="2" t="s">
        <v>363</v>
      </c>
      <c r="E797" s="2"/>
      <c r="F797" s="80"/>
      <c r="G797" s="80">
        <f>G798</f>
        <v>850</v>
      </c>
      <c r="H797" s="152"/>
    </row>
    <row r="798" spans="1:8" ht="31.5">
      <c r="A798" s="5" t="s">
        <v>145</v>
      </c>
      <c r="B798" s="6"/>
      <c r="C798" s="6"/>
      <c r="D798" s="6"/>
      <c r="E798" s="6" t="s">
        <v>364</v>
      </c>
      <c r="F798" s="81"/>
      <c r="G798" s="81">
        <v>850</v>
      </c>
      <c r="H798" s="152"/>
    </row>
    <row r="799" spans="1:8" s="46" customFormat="1" ht="31.5">
      <c r="A799" s="31" t="s">
        <v>71</v>
      </c>
      <c r="B799" s="24" t="s">
        <v>312</v>
      </c>
      <c r="C799" s="24"/>
      <c r="D799" s="24"/>
      <c r="E799" s="24"/>
      <c r="F799" s="90">
        <v>614799</v>
      </c>
      <c r="G799" s="90">
        <f>G806+G820+G823+G834+G800+G803+G817+G811+G814</f>
        <v>495592</v>
      </c>
      <c r="H799" s="147">
        <f t="shared" si="17"/>
        <v>0.8061041088225582</v>
      </c>
    </row>
    <row r="800" spans="1:8" s="25" customFormat="1" ht="47.25">
      <c r="A800" s="32" t="s">
        <v>78</v>
      </c>
      <c r="B800" s="15"/>
      <c r="C800" s="15" t="s">
        <v>566</v>
      </c>
      <c r="D800" s="15"/>
      <c r="E800" s="15"/>
      <c r="F800" s="118">
        <v>4000</v>
      </c>
      <c r="G800" s="118">
        <f>G801</f>
        <v>3500</v>
      </c>
      <c r="H800" s="148">
        <f t="shared" si="17"/>
        <v>0.875</v>
      </c>
    </row>
    <row r="801" spans="1:8" s="4" customFormat="1" ht="15.75">
      <c r="A801" s="1" t="s">
        <v>424</v>
      </c>
      <c r="B801" s="16"/>
      <c r="C801" s="16"/>
      <c r="D801" s="16" t="s">
        <v>425</v>
      </c>
      <c r="E801" s="16"/>
      <c r="F801" s="131">
        <v>4000</v>
      </c>
      <c r="G801" s="131">
        <f>G802</f>
        <v>3500</v>
      </c>
      <c r="H801" s="149">
        <f t="shared" si="17"/>
        <v>0.875</v>
      </c>
    </row>
    <row r="802" spans="1:8" ht="31.5">
      <c r="A802" s="38" t="s">
        <v>426</v>
      </c>
      <c r="B802" s="6"/>
      <c r="C802" s="6"/>
      <c r="D802" s="6"/>
      <c r="E802" s="6" t="s">
        <v>427</v>
      </c>
      <c r="F802" s="113">
        <v>4000</v>
      </c>
      <c r="G802" s="113">
        <v>3500</v>
      </c>
      <c r="H802" s="150">
        <f t="shared" si="17"/>
        <v>0.875</v>
      </c>
    </row>
    <row r="803" spans="1:8" s="25" customFormat="1" ht="63">
      <c r="A803" s="32" t="s">
        <v>79</v>
      </c>
      <c r="B803" s="15"/>
      <c r="C803" s="15" t="s">
        <v>577</v>
      </c>
      <c r="D803" s="15"/>
      <c r="E803" s="15"/>
      <c r="F803" s="118">
        <v>177</v>
      </c>
      <c r="G803" s="118">
        <f>G804</f>
        <v>176</v>
      </c>
      <c r="H803" s="148">
        <f t="shared" si="17"/>
        <v>0.9943502824858758</v>
      </c>
    </row>
    <row r="804" spans="1:8" s="4" customFormat="1" ht="15.75">
      <c r="A804" s="22" t="s">
        <v>424</v>
      </c>
      <c r="B804" s="16"/>
      <c r="C804" s="16"/>
      <c r="D804" s="16" t="s">
        <v>425</v>
      </c>
      <c r="E804" s="16"/>
      <c r="F804" s="131">
        <v>177</v>
      </c>
      <c r="G804" s="131">
        <f>G805</f>
        <v>176</v>
      </c>
      <c r="H804" s="149">
        <f t="shared" si="17"/>
        <v>0.9943502824858758</v>
      </c>
    </row>
    <row r="805" spans="1:8" ht="31.5">
      <c r="A805" s="38" t="s">
        <v>426</v>
      </c>
      <c r="B805" s="6"/>
      <c r="C805" s="6"/>
      <c r="D805" s="6"/>
      <c r="E805" s="6" t="s">
        <v>427</v>
      </c>
      <c r="F805" s="113">
        <v>177</v>
      </c>
      <c r="G805" s="113">
        <v>176</v>
      </c>
      <c r="H805" s="150">
        <f t="shared" si="17"/>
        <v>0.9943502824858758</v>
      </c>
    </row>
    <row r="806" spans="1:8" s="25" customFormat="1" ht="15.75">
      <c r="A806" s="32" t="s">
        <v>468</v>
      </c>
      <c r="B806" s="15"/>
      <c r="C806" s="15" t="s">
        <v>469</v>
      </c>
      <c r="D806" s="15"/>
      <c r="E806" s="15"/>
      <c r="F806" s="118">
        <v>14212</v>
      </c>
      <c r="G806" s="118">
        <f>G807+G809</f>
        <v>13287</v>
      </c>
      <c r="H806" s="148">
        <f t="shared" si="17"/>
        <v>0.93491415705038</v>
      </c>
    </row>
    <row r="807" spans="1:8" s="4" customFormat="1" ht="31.5">
      <c r="A807" s="22" t="s">
        <v>477</v>
      </c>
      <c r="B807" s="16"/>
      <c r="C807" s="16"/>
      <c r="D807" s="16" t="s">
        <v>478</v>
      </c>
      <c r="E807" s="16"/>
      <c r="F807" s="131">
        <v>13762</v>
      </c>
      <c r="G807" s="131">
        <f>G808</f>
        <v>13287</v>
      </c>
      <c r="H807" s="149">
        <f t="shared" si="17"/>
        <v>0.9654846679261735</v>
      </c>
    </row>
    <row r="808" spans="1:8" ht="15.75">
      <c r="A808" s="5" t="s">
        <v>479</v>
      </c>
      <c r="B808" s="6"/>
      <c r="C808" s="6"/>
      <c r="D808" s="6"/>
      <c r="E808" s="6" t="s">
        <v>480</v>
      </c>
      <c r="F808" s="113">
        <v>13762</v>
      </c>
      <c r="G808" s="113">
        <v>13287</v>
      </c>
      <c r="H808" s="150">
        <f t="shared" si="17"/>
        <v>0.9654846679261735</v>
      </c>
    </row>
    <row r="809" spans="1:8" ht="31.5">
      <c r="A809" s="18" t="s">
        <v>672</v>
      </c>
      <c r="B809" s="6"/>
      <c r="C809" s="6"/>
      <c r="D809" s="12" t="s">
        <v>673</v>
      </c>
      <c r="E809" s="12"/>
      <c r="F809" s="131">
        <v>450</v>
      </c>
      <c r="G809" s="131">
        <f>G810</f>
        <v>0</v>
      </c>
      <c r="H809" s="152">
        <f t="shared" si="17"/>
        <v>0</v>
      </c>
    </row>
    <row r="810" spans="1:8" ht="15.75">
      <c r="A810" s="19" t="s">
        <v>674</v>
      </c>
      <c r="B810" s="6"/>
      <c r="C810" s="6"/>
      <c r="D810" s="13"/>
      <c r="E810" s="13">
        <v>216</v>
      </c>
      <c r="F810" s="113">
        <v>450</v>
      </c>
      <c r="G810" s="113">
        <v>0</v>
      </c>
      <c r="H810" s="150">
        <f t="shared" si="17"/>
        <v>0</v>
      </c>
    </row>
    <row r="811" spans="1:8" s="25" customFormat="1" ht="15.75">
      <c r="A811" s="23" t="s">
        <v>342</v>
      </c>
      <c r="B811" s="15"/>
      <c r="C811" s="15" t="s">
        <v>343</v>
      </c>
      <c r="D811" s="14"/>
      <c r="E811" s="14"/>
      <c r="F811" s="118">
        <v>500</v>
      </c>
      <c r="G811" s="118">
        <f>G812</f>
        <v>50</v>
      </c>
      <c r="H811" s="148">
        <f t="shared" si="17"/>
        <v>0.1</v>
      </c>
    </row>
    <row r="812" spans="1:8" s="4" customFormat="1" ht="15.75">
      <c r="A812" s="1" t="s">
        <v>424</v>
      </c>
      <c r="B812" s="2"/>
      <c r="C812" s="2"/>
      <c r="D812" s="2" t="s">
        <v>425</v>
      </c>
      <c r="E812" s="2"/>
      <c r="F812" s="131">
        <v>500</v>
      </c>
      <c r="G812" s="131">
        <f>G813</f>
        <v>50</v>
      </c>
      <c r="H812" s="149">
        <f t="shared" si="17"/>
        <v>0.1</v>
      </c>
    </row>
    <row r="813" spans="1:8" ht="31.5">
      <c r="A813" s="5" t="s">
        <v>426</v>
      </c>
      <c r="B813" s="6"/>
      <c r="C813" s="6"/>
      <c r="D813" s="6"/>
      <c r="E813" s="6" t="s">
        <v>427</v>
      </c>
      <c r="F813" s="113">
        <v>500</v>
      </c>
      <c r="G813" s="113">
        <v>50</v>
      </c>
      <c r="H813" s="150">
        <f t="shared" si="17"/>
        <v>0.1</v>
      </c>
    </row>
    <row r="814" spans="1:8" s="46" customFormat="1" ht="15.75">
      <c r="A814" s="17" t="s">
        <v>107</v>
      </c>
      <c r="B814" s="14"/>
      <c r="C814" s="14" t="s">
        <v>106</v>
      </c>
      <c r="D814" s="14"/>
      <c r="E814" s="14"/>
      <c r="F814" s="79">
        <v>7900</v>
      </c>
      <c r="G814" s="79">
        <f>G815</f>
        <v>0</v>
      </c>
      <c r="H814" s="147">
        <f t="shared" si="17"/>
        <v>0</v>
      </c>
    </row>
    <row r="815" spans="1:8" s="4" customFormat="1" ht="15.75">
      <c r="A815" s="1" t="s">
        <v>424</v>
      </c>
      <c r="B815" s="2"/>
      <c r="C815" s="2"/>
      <c r="D815" s="2" t="s">
        <v>425</v>
      </c>
      <c r="E815" s="2"/>
      <c r="F815" s="131">
        <v>7900</v>
      </c>
      <c r="G815" s="131">
        <f>G816</f>
        <v>0</v>
      </c>
      <c r="H815" s="149">
        <f t="shared" si="17"/>
        <v>0</v>
      </c>
    </row>
    <row r="816" spans="1:8" ht="31.5">
      <c r="A816" s="5" t="s">
        <v>426</v>
      </c>
      <c r="B816" s="6"/>
      <c r="C816" s="6"/>
      <c r="D816" s="6"/>
      <c r="E816" s="6" t="s">
        <v>427</v>
      </c>
      <c r="F816" s="113">
        <v>7900</v>
      </c>
      <c r="G816" s="113">
        <v>0</v>
      </c>
      <c r="H816" s="150">
        <f t="shared" si="17"/>
        <v>0</v>
      </c>
    </row>
    <row r="817" spans="1:8" s="25" customFormat="1" ht="15.75">
      <c r="A817" s="47" t="s">
        <v>611</v>
      </c>
      <c r="B817" s="14"/>
      <c r="C817" s="14" t="s">
        <v>612</v>
      </c>
      <c r="D817" s="14"/>
      <c r="E817" s="14"/>
      <c r="F817" s="118">
        <v>3000</v>
      </c>
      <c r="G817" s="118">
        <f>G818</f>
        <v>2047</v>
      </c>
      <c r="H817" s="148">
        <f t="shared" si="17"/>
        <v>0.6823333333333333</v>
      </c>
    </row>
    <row r="818" spans="1:8" s="4" customFormat="1" ht="15.75">
      <c r="A818" s="1" t="s">
        <v>424</v>
      </c>
      <c r="B818" s="2"/>
      <c r="C818" s="2"/>
      <c r="D818" s="2" t="s">
        <v>425</v>
      </c>
      <c r="E818" s="2"/>
      <c r="F818" s="131">
        <v>3000</v>
      </c>
      <c r="G818" s="131">
        <f>G819</f>
        <v>2047</v>
      </c>
      <c r="H818" s="149">
        <f t="shared" si="17"/>
        <v>0.6823333333333333</v>
      </c>
    </row>
    <row r="819" spans="1:8" ht="31.5">
      <c r="A819" s="5" t="s">
        <v>426</v>
      </c>
      <c r="B819" s="6"/>
      <c r="C819" s="6"/>
      <c r="D819" s="6"/>
      <c r="E819" s="6" t="s">
        <v>427</v>
      </c>
      <c r="F819" s="113">
        <v>3000</v>
      </c>
      <c r="G819" s="113">
        <v>2047</v>
      </c>
      <c r="H819" s="150">
        <f t="shared" si="17"/>
        <v>0.6823333333333333</v>
      </c>
    </row>
    <row r="820" spans="1:8" ht="15.75">
      <c r="A820" s="23" t="s">
        <v>108</v>
      </c>
      <c r="B820" s="6"/>
      <c r="C820" s="15" t="s">
        <v>648</v>
      </c>
      <c r="D820" s="6"/>
      <c r="E820" s="6"/>
      <c r="F820" s="79">
        <v>85100</v>
      </c>
      <c r="G820" s="79">
        <f>G821</f>
        <v>84000</v>
      </c>
      <c r="H820" s="151">
        <f t="shared" si="17"/>
        <v>0.9870740305522914</v>
      </c>
    </row>
    <row r="821" spans="1:8" ht="15.75">
      <c r="A821" s="22" t="s">
        <v>424</v>
      </c>
      <c r="B821" s="16"/>
      <c r="C821" s="16"/>
      <c r="D821" s="16" t="s">
        <v>425</v>
      </c>
      <c r="E821" s="16"/>
      <c r="F821" s="80">
        <v>85100</v>
      </c>
      <c r="G821" s="80">
        <f>G822</f>
        <v>84000</v>
      </c>
      <c r="H821" s="152">
        <f t="shared" si="17"/>
        <v>0.9870740305522914</v>
      </c>
    </row>
    <row r="822" spans="1:8" ht="31.5">
      <c r="A822" s="5" t="s">
        <v>426</v>
      </c>
      <c r="B822" s="6"/>
      <c r="C822" s="6"/>
      <c r="D822" s="6"/>
      <c r="E822" s="6" t="s">
        <v>427</v>
      </c>
      <c r="F822" s="113">
        <v>85100</v>
      </c>
      <c r="G822" s="113">
        <v>84000</v>
      </c>
      <c r="H822" s="150">
        <f t="shared" si="17"/>
        <v>0.9870740305522914</v>
      </c>
    </row>
    <row r="823" spans="1:8" s="25" customFormat="1" ht="15.75">
      <c r="A823" s="32" t="s">
        <v>687</v>
      </c>
      <c r="B823" s="14"/>
      <c r="C823" s="14" t="s">
        <v>688</v>
      </c>
      <c r="D823" s="14"/>
      <c r="E823" s="14"/>
      <c r="F823" s="118">
        <v>497760</v>
      </c>
      <c r="G823" s="118">
        <f>G826+G824</f>
        <v>390382</v>
      </c>
      <c r="H823" s="148">
        <f t="shared" si="17"/>
        <v>0.7842775634844101</v>
      </c>
    </row>
    <row r="824" spans="1:8" s="64" customFormat="1" ht="15.75">
      <c r="A824" s="1" t="s">
        <v>424</v>
      </c>
      <c r="B824" s="2"/>
      <c r="C824" s="2"/>
      <c r="D824" s="2" t="s">
        <v>425</v>
      </c>
      <c r="E824" s="2"/>
      <c r="F824" s="80">
        <v>223326</v>
      </c>
      <c r="G824" s="80">
        <f>G825</f>
        <v>223325</v>
      </c>
      <c r="H824" s="152">
        <f t="shared" si="17"/>
        <v>0.9999955222410288</v>
      </c>
    </row>
    <row r="825" spans="1:8" s="82" customFormat="1" ht="31.5">
      <c r="A825" s="38" t="s">
        <v>426</v>
      </c>
      <c r="B825" s="36"/>
      <c r="C825" s="36"/>
      <c r="D825" s="36"/>
      <c r="E825" s="36" t="s">
        <v>427</v>
      </c>
      <c r="F825" s="81">
        <v>223326</v>
      </c>
      <c r="G825" s="81">
        <v>223325</v>
      </c>
      <c r="H825" s="153">
        <f aca="true" t="shared" si="18" ref="H825:H864">G825/F825</f>
        <v>0.9999955222410288</v>
      </c>
    </row>
    <row r="826" spans="1:8" s="4" customFormat="1" ht="15.75">
      <c r="A826" s="35" t="s">
        <v>372</v>
      </c>
      <c r="B826" s="16"/>
      <c r="C826" s="16"/>
      <c r="D826" s="16" t="s">
        <v>375</v>
      </c>
      <c r="E826" s="16"/>
      <c r="F826" s="80">
        <v>274434</v>
      </c>
      <c r="G826" s="80">
        <f>G827+G830+G832</f>
        <v>167057</v>
      </c>
      <c r="H826" s="149">
        <f t="shared" si="18"/>
        <v>0.6087328829518208</v>
      </c>
    </row>
    <row r="827" spans="1:8" s="4" customFormat="1" ht="80.25" customHeight="1">
      <c r="A827" s="1" t="s">
        <v>133</v>
      </c>
      <c r="B827" s="2"/>
      <c r="C827" s="2"/>
      <c r="D827" s="2" t="s">
        <v>109</v>
      </c>
      <c r="E827" s="2"/>
      <c r="F827" s="80">
        <v>27200</v>
      </c>
      <c r="G827" s="80">
        <f>G828</f>
        <v>21960</v>
      </c>
      <c r="H827" s="149">
        <f t="shared" si="18"/>
        <v>0.8073529411764706</v>
      </c>
    </row>
    <row r="828" spans="1:8" s="4" customFormat="1" ht="47.25">
      <c r="A828" s="29" t="s">
        <v>110</v>
      </c>
      <c r="B828" s="2"/>
      <c r="C828" s="2"/>
      <c r="D828" s="2" t="s">
        <v>111</v>
      </c>
      <c r="E828" s="2"/>
      <c r="F828" s="131">
        <v>27200</v>
      </c>
      <c r="G828" s="131">
        <f>G829</f>
        <v>21960</v>
      </c>
      <c r="H828" s="149">
        <f t="shared" si="18"/>
        <v>0.8073529411764706</v>
      </c>
    </row>
    <row r="829" spans="1:8" ht="15.75">
      <c r="A829" s="38" t="s">
        <v>431</v>
      </c>
      <c r="B829" s="6"/>
      <c r="C829" s="6"/>
      <c r="D829" s="6"/>
      <c r="E829" s="6" t="s">
        <v>432</v>
      </c>
      <c r="F829" s="113">
        <v>27200</v>
      </c>
      <c r="G829" s="113">
        <v>21960</v>
      </c>
      <c r="H829" s="150">
        <f t="shared" si="18"/>
        <v>0.8073529411764706</v>
      </c>
    </row>
    <row r="830" spans="1:8" s="4" customFormat="1" ht="31.5">
      <c r="A830" s="1" t="s">
        <v>2</v>
      </c>
      <c r="B830" s="2"/>
      <c r="C830" s="2"/>
      <c r="D830" s="2" t="s">
        <v>100</v>
      </c>
      <c r="E830" s="2"/>
      <c r="F830" s="131">
        <v>68734</v>
      </c>
      <c r="G830" s="131">
        <f>G831</f>
        <v>29067</v>
      </c>
      <c r="H830" s="149">
        <f t="shared" si="18"/>
        <v>0.4228911455756976</v>
      </c>
    </row>
    <row r="831" spans="1:8" ht="15.75">
      <c r="A831" s="5" t="s">
        <v>431</v>
      </c>
      <c r="B831" s="6"/>
      <c r="C831" s="6"/>
      <c r="D831" s="6"/>
      <c r="E831" s="6" t="s">
        <v>432</v>
      </c>
      <c r="F831" s="113">
        <v>68734</v>
      </c>
      <c r="G831" s="113">
        <v>29067</v>
      </c>
      <c r="H831" s="150">
        <f t="shared" si="18"/>
        <v>0.4228911455756976</v>
      </c>
    </row>
    <row r="832" spans="1:8" ht="47.25">
      <c r="A832" s="1" t="s">
        <v>201</v>
      </c>
      <c r="B832" s="36"/>
      <c r="C832" s="36"/>
      <c r="D832" s="2" t="s">
        <v>148</v>
      </c>
      <c r="E832" s="2"/>
      <c r="F832" s="80">
        <v>178500</v>
      </c>
      <c r="G832" s="80">
        <f>G833</f>
        <v>116030</v>
      </c>
      <c r="H832" s="152">
        <f t="shared" si="18"/>
        <v>0.6500280112044818</v>
      </c>
    </row>
    <row r="833" spans="1:8" ht="15.75">
      <c r="A833" s="38" t="s">
        <v>431</v>
      </c>
      <c r="B833" s="36"/>
      <c r="C833" s="36"/>
      <c r="D833" s="36"/>
      <c r="E833" s="36" t="s">
        <v>432</v>
      </c>
      <c r="F833" s="81">
        <v>178500</v>
      </c>
      <c r="G833" s="81">
        <f>116029+1</f>
        <v>116030</v>
      </c>
      <c r="H833" s="150">
        <f t="shared" si="18"/>
        <v>0.6500280112044818</v>
      </c>
    </row>
    <row r="834" spans="1:8" s="25" customFormat="1" ht="15.75">
      <c r="A834" s="32" t="s">
        <v>643</v>
      </c>
      <c r="B834" s="14"/>
      <c r="C834" s="14" t="s">
        <v>644</v>
      </c>
      <c r="D834" s="14"/>
      <c r="E834" s="14"/>
      <c r="F834" s="118">
        <v>2150</v>
      </c>
      <c r="G834" s="118">
        <f>G835</f>
        <v>2150</v>
      </c>
      <c r="H834" s="148">
        <f t="shared" si="18"/>
        <v>1</v>
      </c>
    </row>
    <row r="835" spans="1:8" ht="15.75">
      <c r="A835" s="35" t="s">
        <v>372</v>
      </c>
      <c r="B835" s="16"/>
      <c r="C835" s="16"/>
      <c r="D835" s="16" t="s">
        <v>375</v>
      </c>
      <c r="E835" s="16"/>
      <c r="F835" s="80">
        <v>2150</v>
      </c>
      <c r="G835" s="80">
        <f>G836</f>
        <v>2150</v>
      </c>
      <c r="H835" s="152">
        <f t="shared" si="18"/>
        <v>1</v>
      </c>
    </row>
    <row r="836" spans="1:8" ht="53.25" customHeight="1">
      <c r="A836" s="1" t="s">
        <v>756</v>
      </c>
      <c r="B836" s="2"/>
      <c r="C836" s="2"/>
      <c r="D836" s="2" t="s">
        <v>113</v>
      </c>
      <c r="E836" s="2"/>
      <c r="F836" s="80">
        <v>2150</v>
      </c>
      <c r="G836" s="80">
        <f>G837</f>
        <v>2150</v>
      </c>
      <c r="H836" s="152">
        <f t="shared" si="18"/>
        <v>1</v>
      </c>
    </row>
    <row r="837" spans="1:8" ht="15.75">
      <c r="A837" s="5" t="s">
        <v>431</v>
      </c>
      <c r="B837" s="36"/>
      <c r="C837" s="36"/>
      <c r="D837" s="36"/>
      <c r="E837" s="36" t="s">
        <v>432</v>
      </c>
      <c r="F837" s="113">
        <v>2150</v>
      </c>
      <c r="G837" s="113">
        <v>2150</v>
      </c>
      <c r="H837" s="150">
        <f t="shared" si="18"/>
        <v>1</v>
      </c>
    </row>
    <row r="838" spans="1:8" s="46" customFormat="1" ht="31.5">
      <c r="A838" s="31" t="s">
        <v>333</v>
      </c>
      <c r="B838" s="24" t="s">
        <v>313</v>
      </c>
      <c r="C838" s="24"/>
      <c r="D838" s="24"/>
      <c r="E838" s="24"/>
      <c r="F838" s="90">
        <v>118323</v>
      </c>
      <c r="G838" s="90">
        <f>G842+G839+G845</f>
        <v>42692</v>
      </c>
      <c r="H838" s="147">
        <f t="shared" si="18"/>
        <v>0.36080897205108053</v>
      </c>
    </row>
    <row r="839" spans="1:8" s="46" customFormat="1" ht="31.5">
      <c r="A839" s="32" t="s">
        <v>347</v>
      </c>
      <c r="B839" s="24"/>
      <c r="C839" s="14" t="s">
        <v>348</v>
      </c>
      <c r="D839" s="24"/>
      <c r="E839" s="24"/>
      <c r="F839" s="79">
        <v>8547</v>
      </c>
      <c r="G839" s="79">
        <f>G840</f>
        <v>3681</v>
      </c>
      <c r="H839" s="151">
        <f t="shared" si="18"/>
        <v>0.4306774306774307</v>
      </c>
    </row>
    <row r="840" spans="1:8" s="46" customFormat="1" ht="31.5">
      <c r="A840" s="1" t="s">
        <v>37</v>
      </c>
      <c r="B840" s="24"/>
      <c r="C840" s="24"/>
      <c r="D840" s="2" t="s">
        <v>38</v>
      </c>
      <c r="E840" s="24"/>
      <c r="F840" s="80">
        <v>8547</v>
      </c>
      <c r="G840" s="80">
        <f>G841</f>
        <v>3681</v>
      </c>
      <c r="H840" s="152">
        <f t="shared" si="18"/>
        <v>0.4306774306774307</v>
      </c>
    </row>
    <row r="841" spans="1:8" s="46" customFormat="1" ht="15.75">
      <c r="A841" s="38" t="s">
        <v>39</v>
      </c>
      <c r="B841" s="24"/>
      <c r="C841" s="24"/>
      <c r="D841" s="2"/>
      <c r="E841" s="36" t="s">
        <v>40</v>
      </c>
      <c r="F841" s="81">
        <v>8547</v>
      </c>
      <c r="G841" s="81">
        <v>3681</v>
      </c>
      <c r="H841" s="147">
        <f t="shared" si="18"/>
        <v>0.4306774306774307</v>
      </c>
    </row>
    <row r="842" spans="1:8" s="25" customFormat="1" ht="31.5">
      <c r="A842" s="23" t="s">
        <v>588</v>
      </c>
      <c r="B842" s="15"/>
      <c r="C842" s="15" t="s">
        <v>454</v>
      </c>
      <c r="D842" s="15"/>
      <c r="E842" s="15"/>
      <c r="F842" s="118">
        <v>9776</v>
      </c>
      <c r="G842" s="118">
        <f>G843</f>
        <v>9320</v>
      </c>
      <c r="H842" s="148">
        <f t="shared" si="18"/>
        <v>0.953355155482815</v>
      </c>
    </row>
    <row r="843" spans="1:8" s="4" customFormat="1" ht="31.5">
      <c r="A843" s="22" t="s">
        <v>477</v>
      </c>
      <c r="B843" s="16"/>
      <c r="C843" s="16"/>
      <c r="D843" s="16" t="s">
        <v>478</v>
      </c>
      <c r="E843" s="16"/>
      <c r="F843" s="131">
        <v>9776</v>
      </c>
      <c r="G843" s="131">
        <f>G844</f>
        <v>9320</v>
      </c>
      <c r="H843" s="149">
        <f t="shared" si="18"/>
        <v>0.953355155482815</v>
      </c>
    </row>
    <row r="844" spans="1:8" ht="15.75">
      <c r="A844" s="5" t="s">
        <v>479</v>
      </c>
      <c r="B844" s="6"/>
      <c r="C844" s="6"/>
      <c r="D844" s="6"/>
      <c r="E844" s="6" t="s">
        <v>480</v>
      </c>
      <c r="F844" s="113">
        <v>9776</v>
      </c>
      <c r="G844" s="113">
        <v>9320</v>
      </c>
      <c r="H844" s="150">
        <f t="shared" si="18"/>
        <v>0.953355155482815</v>
      </c>
    </row>
    <row r="845" spans="1:8" ht="15.75">
      <c r="A845" s="32" t="s">
        <v>108</v>
      </c>
      <c r="B845" s="36"/>
      <c r="C845" s="14" t="s">
        <v>648</v>
      </c>
      <c r="D845" s="36"/>
      <c r="E845" s="2"/>
      <c r="F845" s="79">
        <v>100000</v>
      </c>
      <c r="G845" s="79">
        <f>G846</f>
        <v>29691</v>
      </c>
      <c r="H845" s="151">
        <f t="shared" si="18"/>
        <v>0.29691</v>
      </c>
    </row>
    <row r="846" spans="1:8" ht="15.75">
      <c r="A846" s="1" t="s">
        <v>424</v>
      </c>
      <c r="B846" s="2"/>
      <c r="C846" s="57"/>
      <c r="D846" s="2" t="s">
        <v>425</v>
      </c>
      <c r="E846" s="2"/>
      <c r="F846" s="80">
        <v>100000</v>
      </c>
      <c r="G846" s="80">
        <f>G847</f>
        <v>29691</v>
      </c>
      <c r="H846" s="152">
        <f t="shared" si="18"/>
        <v>0.29691</v>
      </c>
    </row>
    <row r="847" spans="1:8" ht="31.5">
      <c r="A847" s="38" t="s">
        <v>426</v>
      </c>
      <c r="B847" s="36"/>
      <c r="C847" s="36"/>
      <c r="D847" s="36"/>
      <c r="E847" s="2" t="s">
        <v>427</v>
      </c>
      <c r="F847" s="81">
        <v>100000</v>
      </c>
      <c r="G847" s="81">
        <v>29691</v>
      </c>
      <c r="H847" s="150">
        <f t="shared" si="18"/>
        <v>0.29691</v>
      </c>
    </row>
    <row r="848" spans="1:8" s="46" customFormat="1" ht="31.5">
      <c r="A848" s="31" t="s">
        <v>334</v>
      </c>
      <c r="B848" s="24" t="s">
        <v>314</v>
      </c>
      <c r="C848" s="24"/>
      <c r="D848" s="24"/>
      <c r="E848" s="24"/>
      <c r="F848" s="90">
        <v>59506</v>
      </c>
      <c r="G848" s="90">
        <f>G849+G852</f>
        <v>57846</v>
      </c>
      <c r="H848" s="147">
        <f t="shared" si="18"/>
        <v>0.9721036534131012</v>
      </c>
    </row>
    <row r="849" spans="1:8" s="25" customFormat="1" ht="15.75">
      <c r="A849" s="23" t="s">
        <v>491</v>
      </c>
      <c r="B849" s="15"/>
      <c r="C849" s="15" t="s">
        <v>469</v>
      </c>
      <c r="D849" s="15"/>
      <c r="E849" s="15"/>
      <c r="F849" s="118">
        <v>59497</v>
      </c>
      <c r="G849" s="118">
        <f>G850</f>
        <v>57838</v>
      </c>
      <c r="H849" s="148">
        <f t="shared" si="18"/>
        <v>0.9721162411550163</v>
      </c>
    </row>
    <row r="850" spans="1:8" s="4" customFormat="1" ht="31.5">
      <c r="A850" s="22" t="s">
        <v>477</v>
      </c>
      <c r="B850" s="16"/>
      <c r="C850" s="16"/>
      <c r="D850" s="16" t="s">
        <v>478</v>
      </c>
      <c r="E850" s="16"/>
      <c r="F850" s="131">
        <v>59497</v>
      </c>
      <c r="G850" s="131">
        <f>G851</f>
        <v>57838</v>
      </c>
      <c r="H850" s="149">
        <f t="shared" si="18"/>
        <v>0.9721162411550163</v>
      </c>
    </row>
    <row r="851" spans="1:8" ht="15.75">
      <c r="A851" s="5" t="s">
        <v>479</v>
      </c>
      <c r="B851" s="6"/>
      <c r="C851" s="6"/>
      <c r="D851" s="6"/>
      <c r="E851" s="6" t="s">
        <v>480</v>
      </c>
      <c r="F851" s="113">
        <v>59497</v>
      </c>
      <c r="G851" s="113">
        <v>57838</v>
      </c>
      <c r="H851" s="150">
        <f t="shared" si="18"/>
        <v>0.9721162411550163</v>
      </c>
    </row>
    <row r="852" spans="1:8" ht="15.75">
      <c r="A852" s="32" t="s">
        <v>728</v>
      </c>
      <c r="B852" s="2"/>
      <c r="C852" s="14" t="s">
        <v>717</v>
      </c>
      <c r="D852" s="2"/>
      <c r="E852" s="36"/>
      <c r="F852" s="79">
        <v>9</v>
      </c>
      <c r="G852" s="79">
        <f>G853</f>
        <v>8</v>
      </c>
      <c r="H852" s="151">
        <f t="shared" si="18"/>
        <v>0.8888888888888888</v>
      </c>
    </row>
    <row r="853" spans="1:8" ht="15.75">
      <c r="A853" s="1" t="s">
        <v>372</v>
      </c>
      <c r="B853" s="2"/>
      <c r="C853" s="2"/>
      <c r="D853" s="2" t="s">
        <v>375</v>
      </c>
      <c r="E853" s="36"/>
      <c r="F853" s="80">
        <v>9</v>
      </c>
      <c r="G853" s="80">
        <f>G854</f>
        <v>8</v>
      </c>
      <c r="H853" s="152">
        <f t="shared" si="18"/>
        <v>0.8888888888888888</v>
      </c>
    </row>
    <row r="854" spans="1:8" ht="31.5">
      <c r="A854" s="1" t="s">
        <v>92</v>
      </c>
      <c r="B854" s="2"/>
      <c r="C854" s="2"/>
      <c r="D854" s="2" t="s">
        <v>123</v>
      </c>
      <c r="E854" s="36"/>
      <c r="F854" s="80">
        <v>9</v>
      </c>
      <c r="G854" s="80">
        <f>G855</f>
        <v>8</v>
      </c>
      <c r="H854" s="152">
        <f t="shared" si="18"/>
        <v>0.8888888888888888</v>
      </c>
    </row>
    <row r="855" spans="1:8" ht="15.75">
      <c r="A855" s="38" t="s">
        <v>726</v>
      </c>
      <c r="B855" s="2"/>
      <c r="C855" s="2"/>
      <c r="D855" s="2"/>
      <c r="E855" s="36" t="s">
        <v>727</v>
      </c>
      <c r="F855" s="81">
        <v>9</v>
      </c>
      <c r="G855" s="81">
        <v>8</v>
      </c>
      <c r="H855" s="150">
        <f t="shared" si="18"/>
        <v>0.8888888888888888</v>
      </c>
    </row>
    <row r="856" spans="1:8" s="46" customFormat="1" ht="31.5">
      <c r="A856" s="31" t="s">
        <v>335</v>
      </c>
      <c r="B856" s="24" t="s">
        <v>315</v>
      </c>
      <c r="C856" s="24"/>
      <c r="D856" s="24"/>
      <c r="E856" s="24"/>
      <c r="F856" s="90">
        <v>2637391</v>
      </c>
      <c r="G856" s="90">
        <f>G857+G873+G879</f>
        <v>1844665</v>
      </c>
      <c r="H856" s="147">
        <f t="shared" si="18"/>
        <v>0.6994279574018415</v>
      </c>
    </row>
    <row r="857" spans="1:8" s="25" customFormat="1" ht="15.75">
      <c r="A857" s="23" t="s">
        <v>342</v>
      </c>
      <c r="B857" s="15"/>
      <c r="C857" s="15" t="s">
        <v>343</v>
      </c>
      <c r="D857" s="15"/>
      <c r="E857" s="15"/>
      <c r="F857" s="118">
        <v>2600443</v>
      </c>
      <c r="G857" s="118">
        <f>G858+G863+G860+G866</f>
        <v>1812080</v>
      </c>
      <c r="H857" s="148">
        <f t="shared" si="18"/>
        <v>0.6968351161705909</v>
      </c>
    </row>
    <row r="858" spans="1:8" s="4" customFormat="1" ht="31.5">
      <c r="A858" s="22" t="s">
        <v>477</v>
      </c>
      <c r="B858" s="16"/>
      <c r="C858" s="16"/>
      <c r="D858" s="16" t="s">
        <v>478</v>
      </c>
      <c r="E858" s="16"/>
      <c r="F858" s="131">
        <v>44450</v>
      </c>
      <c r="G858" s="131">
        <f>G859</f>
        <v>42727</v>
      </c>
      <c r="H858" s="149">
        <f t="shared" si="18"/>
        <v>0.9612373453318335</v>
      </c>
    </row>
    <row r="859" spans="1:8" ht="15.75">
      <c r="A859" s="5" t="s">
        <v>479</v>
      </c>
      <c r="B859" s="6"/>
      <c r="C859" s="6"/>
      <c r="D859" s="6"/>
      <c r="E859" s="6" t="s">
        <v>480</v>
      </c>
      <c r="F859" s="113">
        <v>44450</v>
      </c>
      <c r="G859" s="113">
        <v>42727</v>
      </c>
      <c r="H859" s="150">
        <f t="shared" si="18"/>
        <v>0.9612373453318335</v>
      </c>
    </row>
    <row r="860" spans="1:8" s="64" customFormat="1" ht="47.25">
      <c r="A860" s="1" t="s">
        <v>88</v>
      </c>
      <c r="B860" s="2"/>
      <c r="C860" s="2"/>
      <c r="D860" s="2" t="s">
        <v>165</v>
      </c>
      <c r="E860" s="2"/>
      <c r="F860" s="80">
        <v>1485714</v>
      </c>
      <c r="G860" s="80">
        <f>G861</f>
        <v>763836</v>
      </c>
      <c r="H860" s="152">
        <f t="shared" si="18"/>
        <v>0.5141204834847084</v>
      </c>
    </row>
    <row r="861" spans="1:8" s="64" customFormat="1" ht="15.75">
      <c r="A861" s="1" t="s">
        <v>16</v>
      </c>
      <c r="B861" s="2"/>
      <c r="C861" s="2"/>
      <c r="D861" s="2" t="s">
        <v>166</v>
      </c>
      <c r="E861" s="2"/>
      <c r="F861" s="80">
        <v>1485714</v>
      </c>
      <c r="G861" s="80">
        <f>G862</f>
        <v>763836</v>
      </c>
      <c r="H861" s="152">
        <f t="shared" si="18"/>
        <v>0.5141204834847084</v>
      </c>
    </row>
    <row r="862" spans="1:8" s="82" customFormat="1" ht="15.75">
      <c r="A862" s="38" t="s">
        <v>431</v>
      </c>
      <c r="B862" s="36"/>
      <c r="C862" s="36"/>
      <c r="D862" s="36"/>
      <c r="E862" s="36" t="s">
        <v>432</v>
      </c>
      <c r="F862" s="81">
        <v>1485714</v>
      </c>
      <c r="G862" s="81">
        <v>763836</v>
      </c>
      <c r="H862" s="153">
        <f t="shared" si="18"/>
        <v>0.5141204834847084</v>
      </c>
    </row>
    <row r="863" spans="1:8" s="4" customFormat="1" ht="15.75">
      <c r="A863" s="22" t="s">
        <v>344</v>
      </c>
      <c r="B863" s="16"/>
      <c r="C863" s="16"/>
      <c r="D863" s="16" t="s">
        <v>377</v>
      </c>
      <c r="E863" s="16"/>
      <c r="F863" s="131">
        <v>949744</v>
      </c>
      <c r="G863" s="131">
        <f>G864+G865</f>
        <v>890072</v>
      </c>
      <c r="H863" s="149">
        <f t="shared" si="18"/>
        <v>0.9371704375073704</v>
      </c>
    </row>
    <row r="864" spans="1:8" ht="31.5">
      <c r="A864" s="5" t="s">
        <v>345</v>
      </c>
      <c r="B864" s="6"/>
      <c r="C864" s="6"/>
      <c r="D864" s="6"/>
      <c r="E864" s="6" t="s">
        <v>346</v>
      </c>
      <c r="F864" s="113">
        <v>833823</v>
      </c>
      <c r="G864" s="113">
        <f>782727-135</f>
        <v>782592</v>
      </c>
      <c r="H864" s="150">
        <f t="shared" si="18"/>
        <v>0.9385589027887213</v>
      </c>
    </row>
    <row r="865" spans="1:8" ht="31.5">
      <c r="A865" s="38" t="s">
        <v>731</v>
      </c>
      <c r="B865" s="2"/>
      <c r="C865" s="2"/>
      <c r="D865" s="2"/>
      <c r="E865" s="36" t="s">
        <v>459</v>
      </c>
      <c r="F865" s="113">
        <v>115921</v>
      </c>
      <c r="G865" s="113">
        <v>107480</v>
      </c>
      <c r="H865" s="150">
        <f aca="true" t="shared" si="19" ref="H865:H921">G865/F865</f>
        <v>0.9271831678470682</v>
      </c>
    </row>
    <row r="866" spans="1:8" ht="15.75">
      <c r="A866" s="35" t="s">
        <v>372</v>
      </c>
      <c r="B866" s="16"/>
      <c r="C866" s="16"/>
      <c r="D866" s="16" t="s">
        <v>375</v>
      </c>
      <c r="E866" s="36"/>
      <c r="F866" s="80">
        <v>120535</v>
      </c>
      <c r="G866" s="80">
        <f>G867+G869+G871</f>
        <v>115445</v>
      </c>
      <c r="H866" s="152">
        <f t="shared" si="19"/>
        <v>0.957771601609491</v>
      </c>
    </row>
    <row r="867" spans="1:8" ht="47.25">
      <c r="A867" s="1" t="s">
        <v>160</v>
      </c>
      <c r="B867" s="2"/>
      <c r="C867" s="2"/>
      <c r="D867" s="16" t="s">
        <v>641</v>
      </c>
      <c r="E867" s="36"/>
      <c r="F867" s="80">
        <v>600</v>
      </c>
      <c r="G867" s="80">
        <f>G868</f>
        <v>21</v>
      </c>
      <c r="H867" s="152">
        <f t="shared" si="19"/>
        <v>0.035</v>
      </c>
    </row>
    <row r="868" spans="1:8" ht="31.5">
      <c r="A868" s="94" t="s">
        <v>345</v>
      </c>
      <c r="B868" s="6"/>
      <c r="C868" s="6"/>
      <c r="D868" s="91"/>
      <c r="E868" s="91" t="s">
        <v>346</v>
      </c>
      <c r="F868" s="113">
        <v>600</v>
      </c>
      <c r="G868" s="113">
        <v>21</v>
      </c>
      <c r="H868" s="150">
        <f t="shared" si="19"/>
        <v>0.035</v>
      </c>
    </row>
    <row r="869" spans="1:8" ht="63">
      <c r="A869" s="18" t="s">
        <v>167</v>
      </c>
      <c r="B869" s="93"/>
      <c r="C869" s="6"/>
      <c r="D869" s="114" t="s">
        <v>214</v>
      </c>
      <c r="E869" s="114"/>
      <c r="F869" s="80">
        <v>119435</v>
      </c>
      <c r="G869" s="80">
        <f>SUM(G870)</f>
        <v>114942</v>
      </c>
      <c r="H869" s="152">
        <f t="shared" si="19"/>
        <v>0.9623812115376564</v>
      </c>
    </row>
    <row r="870" spans="1:8" ht="31.5">
      <c r="A870" s="115" t="s">
        <v>345</v>
      </c>
      <c r="B870" s="93"/>
      <c r="C870" s="6"/>
      <c r="D870" s="116"/>
      <c r="E870" s="116">
        <v>365</v>
      </c>
      <c r="F870" s="113">
        <v>119435</v>
      </c>
      <c r="G870" s="113">
        <v>114942</v>
      </c>
      <c r="H870" s="150">
        <f t="shared" si="19"/>
        <v>0.9623812115376564</v>
      </c>
    </row>
    <row r="871" spans="1:8" ht="31.5">
      <c r="A871" s="1" t="s">
        <v>460</v>
      </c>
      <c r="B871" s="93"/>
      <c r="C871" s="6"/>
      <c r="D871" s="68" t="s">
        <v>461</v>
      </c>
      <c r="E871" s="116"/>
      <c r="F871" s="80">
        <v>500</v>
      </c>
      <c r="G871" s="80">
        <f>G872</f>
        <v>482</v>
      </c>
      <c r="H871" s="152">
        <f t="shared" si="19"/>
        <v>0.964</v>
      </c>
    </row>
    <row r="872" spans="1:8" ht="31.5">
      <c r="A872" s="99" t="s">
        <v>345</v>
      </c>
      <c r="B872" s="93"/>
      <c r="C872" s="6"/>
      <c r="D872" s="116"/>
      <c r="E872" s="116">
        <v>365</v>
      </c>
      <c r="F872" s="113">
        <v>500</v>
      </c>
      <c r="G872" s="113">
        <v>482</v>
      </c>
      <c r="H872" s="150">
        <f t="shared" si="19"/>
        <v>0.964</v>
      </c>
    </row>
    <row r="873" spans="1:8" s="34" customFormat="1" ht="31.5">
      <c r="A873" s="32" t="s">
        <v>347</v>
      </c>
      <c r="B873" s="14"/>
      <c r="C873" s="14" t="s">
        <v>348</v>
      </c>
      <c r="D873" s="14"/>
      <c r="E873" s="14"/>
      <c r="F873" s="79">
        <f>SUM(F876)+F874</f>
        <v>36934</v>
      </c>
      <c r="G873" s="79">
        <f>SUM(G876)+G874</f>
        <v>32572</v>
      </c>
      <c r="H873" s="151">
        <f t="shared" si="19"/>
        <v>0.8818974386743922</v>
      </c>
    </row>
    <row r="874" spans="1:8" s="34" customFormat="1" ht="15.75">
      <c r="A874" s="22" t="s">
        <v>352</v>
      </c>
      <c r="B874" s="16"/>
      <c r="C874" s="6"/>
      <c r="D874" s="2" t="s">
        <v>363</v>
      </c>
      <c r="E874" s="2"/>
      <c r="F874" s="80"/>
      <c r="G874" s="80">
        <f>G875</f>
        <v>123</v>
      </c>
      <c r="H874" s="152"/>
    </row>
    <row r="875" spans="1:8" s="34" customFormat="1" ht="31.5">
      <c r="A875" s="5" t="s">
        <v>145</v>
      </c>
      <c r="B875" s="6"/>
      <c r="C875" s="6"/>
      <c r="D875" s="6"/>
      <c r="E875" s="6" t="s">
        <v>364</v>
      </c>
      <c r="F875" s="81"/>
      <c r="G875" s="81">
        <v>123</v>
      </c>
      <c r="H875" s="152"/>
    </row>
    <row r="876" spans="1:8" ht="15.75">
      <c r="A876" s="35" t="s">
        <v>372</v>
      </c>
      <c r="B876" s="16"/>
      <c r="C876" s="16"/>
      <c r="D876" s="16" t="s">
        <v>375</v>
      </c>
      <c r="E876" s="36"/>
      <c r="F876" s="80">
        <v>36934</v>
      </c>
      <c r="G876" s="80">
        <f>G877</f>
        <v>32449</v>
      </c>
      <c r="H876" s="152">
        <f t="shared" si="19"/>
        <v>0.8785671738777279</v>
      </c>
    </row>
    <row r="877" spans="1:8" ht="63">
      <c r="A877" s="18" t="s">
        <v>146</v>
      </c>
      <c r="B877" s="93"/>
      <c r="C877" s="6"/>
      <c r="D877" s="114" t="s">
        <v>215</v>
      </c>
      <c r="E877" s="114"/>
      <c r="F877" s="80">
        <v>36934</v>
      </c>
      <c r="G877" s="80">
        <f>G878</f>
        <v>32449</v>
      </c>
      <c r="H877" s="152">
        <f t="shared" si="19"/>
        <v>0.8785671738777279</v>
      </c>
    </row>
    <row r="878" spans="1:8" s="82" customFormat="1" ht="15.75">
      <c r="A878" s="38" t="s">
        <v>431</v>
      </c>
      <c r="B878" s="36"/>
      <c r="C878" s="36"/>
      <c r="D878" s="36"/>
      <c r="E878" s="36" t="s">
        <v>432</v>
      </c>
      <c r="F878" s="81">
        <v>36934</v>
      </c>
      <c r="G878" s="81">
        <v>32449</v>
      </c>
      <c r="H878" s="153">
        <f t="shared" si="19"/>
        <v>0.8785671738777279</v>
      </c>
    </row>
    <row r="879" spans="1:8" ht="15.75">
      <c r="A879" s="125" t="s">
        <v>728</v>
      </c>
      <c r="B879" s="117"/>
      <c r="C879" s="14" t="s">
        <v>717</v>
      </c>
      <c r="D879" s="126"/>
      <c r="E879" s="126"/>
      <c r="F879" s="79">
        <v>14</v>
      </c>
      <c r="G879" s="79">
        <f>G880</f>
        <v>13</v>
      </c>
      <c r="H879" s="151">
        <f t="shared" si="19"/>
        <v>0.9285714285714286</v>
      </c>
    </row>
    <row r="880" spans="1:8" ht="15.75">
      <c r="A880" s="127" t="s">
        <v>372</v>
      </c>
      <c r="B880" s="117"/>
      <c r="C880" s="36"/>
      <c r="D880" s="128" t="s">
        <v>375</v>
      </c>
      <c r="E880" s="126"/>
      <c r="F880" s="80">
        <v>14</v>
      </c>
      <c r="G880" s="80">
        <f>G881</f>
        <v>13</v>
      </c>
      <c r="H880" s="152">
        <f t="shared" si="19"/>
        <v>0.9285714285714286</v>
      </c>
    </row>
    <row r="881" spans="1:8" ht="31.5">
      <c r="A881" s="127" t="s">
        <v>92</v>
      </c>
      <c r="B881" s="117"/>
      <c r="C881" s="36"/>
      <c r="D881" s="128" t="s">
        <v>123</v>
      </c>
      <c r="E881" s="126"/>
      <c r="F881" s="80">
        <v>14</v>
      </c>
      <c r="G881" s="80">
        <f>G882</f>
        <v>13</v>
      </c>
      <c r="H881" s="152">
        <f t="shared" si="19"/>
        <v>0.9285714285714286</v>
      </c>
    </row>
    <row r="882" spans="1:8" ht="15.75">
      <c r="A882" s="129" t="s">
        <v>726</v>
      </c>
      <c r="B882" s="117"/>
      <c r="C882" s="36"/>
      <c r="D882" s="126"/>
      <c r="E882" s="126">
        <v>482</v>
      </c>
      <c r="F882" s="81">
        <v>14</v>
      </c>
      <c r="G882" s="81">
        <v>13</v>
      </c>
      <c r="H882" s="150">
        <f t="shared" si="19"/>
        <v>0.9285714285714286</v>
      </c>
    </row>
    <row r="883" spans="1:8" s="46" customFormat="1" ht="31.5">
      <c r="A883" s="95" t="s">
        <v>147</v>
      </c>
      <c r="B883" s="24" t="s">
        <v>316</v>
      </c>
      <c r="C883" s="24"/>
      <c r="D883" s="92"/>
      <c r="E883" s="92"/>
      <c r="F883" s="90">
        <v>31572</v>
      </c>
      <c r="G883" s="90">
        <f>G884</f>
        <v>32594</v>
      </c>
      <c r="H883" s="147">
        <f t="shared" si="19"/>
        <v>1.0323704548333967</v>
      </c>
    </row>
    <row r="884" spans="1:8" s="25" customFormat="1" ht="47.25">
      <c r="A884" s="32" t="s">
        <v>74</v>
      </c>
      <c r="B884" s="15"/>
      <c r="C884" s="15" t="s">
        <v>408</v>
      </c>
      <c r="D884" s="15"/>
      <c r="E884" s="15"/>
      <c r="F884" s="118">
        <f>F887+F885</f>
        <v>31572</v>
      </c>
      <c r="G884" s="118">
        <f>G887+G885</f>
        <v>32594</v>
      </c>
      <c r="H884" s="148">
        <f t="shared" si="19"/>
        <v>1.0323704548333967</v>
      </c>
    </row>
    <row r="885" spans="1:8" s="25" customFormat="1" ht="15.75">
      <c r="A885" s="22" t="s">
        <v>352</v>
      </c>
      <c r="B885" s="16"/>
      <c r="C885" s="6"/>
      <c r="D885" s="2" t="s">
        <v>363</v>
      </c>
      <c r="E885" s="2"/>
      <c r="F885" s="80"/>
      <c r="G885" s="80">
        <f>G886</f>
        <v>1628</v>
      </c>
      <c r="H885" s="152"/>
    </row>
    <row r="886" spans="1:8" s="25" customFormat="1" ht="31.5">
      <c r="A886" s="5" t="s">
        <v>145</v>
      </c>
      <c r="B886" s="6"/>
      <c r="C886" s="6"/>
      <c r="D886" s="6"/>
      <c r="E886" s="6" t="s">
        <v>364</v>
      </c>
      <c r="F886" s="81"/>
      <c r="G886" s="81">
        <v>1628</v>
      </c>
      <c r="H886" s="152"/>
    </row>
    <row r="887" spans="1:8" ht="33" customHeight="1">
      <c r="A887" s="1" t="s">
        <v>56</v>
      </c>
      <c r="B887" s="6"/>
      <c r="C887" s="6"/>
      <c r="D887" s="2" t="s">
        <v>57</v>
      </c>
      <c r="E887" s="2"/>
      <c r="F887" s="80">
        <v>31572</v>
      </c>
      <c r="G887" s="80">
        <f>G888</f>
        <v>30966</v>
      </c>
      <c r="H887" s="152">
        <f t="shared" si="19"/>
        <v>0.9808057772709996</v>
      </c>
    </row>
    <row r="888" spans="1:8" ht="31.5">
      <c r="A888" s="38" t="s">
        <v>392</v>
      </c>
      <c r="B888" s="6"/>
      <c r="C888" s="6"/>
      <c r="D888" s="2"/>
      <c r="E888" s="36" t="s">
        <v>396</v>
      </c>
      <c r="F888" s="113">
        <v>31572</v>
      </c>
      <c r="G888" s="113">
        <v>30966</v>
      </c>
      <c r="H888" s="150">
        <f t="shared" si="19"/>
        <v>0.9808057772709996</v>
      </c>
    </row>
    <row r="889" spans="1:8" s="46" customFormat="1" ht="31.5">
      <c r="A889" s="31" t="s">
        <v>337</v>
      </c>
      <c r="B889" s="24" t="s">
        <v>317</v>
      </c>
      <c r="C889" s="24"/>
      <c r="D889" s="24"/>
      <c r="E889" s="24"/>
      <c r="F889" s="90">
        <v>9762</v>
      </c>
      <c r="G889" s="90">
        <f>G890</f>
        <v>9518</v>
      </c>
      <c r="H889" s="147">
        <f t="shared" si="19"/>
        <v>0.9750051219012498</v>
      </c>
    </row>
    <row r="890" spans="1:8" s="25" customFormat="1" ht="47.25">
      <c r="A890" s="23" t="s">
        <v>126</v>
      </c>
      <c r="B890" s="15"/>
      <c r="C890" s="15" t="s">
        <v>490</v>
      </c>
      <c r="D890" s="15"/>
      <c r="E890" s="15"/>
      <c r="F890" s="118">
        <v>9762</v>
      </c>
      <c r="G890" s="118">
        <f>G891</f>
        <v>9518</v>
      </c>
      <c r="H890" s="148">
        <f t="shared" si="19"/>
        <v>0.9750051219012498</v>
      </c>
    </row>
    <row r="891" spans="1:8" s="4" customFormat="1" ht="31.5">
      <c r="A891" s="22" t="s">
        <v>477</v>
      </c>
      <c r="B891" s="16"/>
      <c r="C891" s="16"/>
      <c r="D891" s="16" t="s">
        <v>478</v>
      </c>
      <c r="E891" s="16"/>
      <c r="F891" s="131">
        <v>9762</v>
      </c>
      <c r="G891" s="131">
        <f>G892</f>
        <v>9518</v>
      </c>
      <c r="H891" s="149">
        <f t="shared" si="19"/>
        <v>0.9750051219012498</v>
      </c>
    </row>
    <row r="892" spans="1:8" ht="15.75">
      <c r="A892" s="5" t="s">
        <v>479</v>
      </c>
      <c r="B892" s="6"/>
      <c r="C892" s="6"/>
      <c r="D892" s="6"/>
      <c r="E892" s="6" t="s">
        <v>480</v>
      </c>
      <c r="F892" s="113">
        <v>9762</v>
      </c>
      <c r="G892" s="113">
        <v>9518</v>
      </c>
      <c r="H892" s="150">
        <f t="shared" si="19"/>
        <v>0.9750051219012498</v>
      </c>
    </row>
    <row r="893" spans="1:8" s="46" customFormat="1" ht="31.5">
      <c r="A893" s="31" t="s">
        <v>336</v>
      </c>
      <c r="B893" s="24" t="s">
        <v>318</v>
      </c>
      <c r="C893" s="24"/>
      <c r="D893" s="24"/>
      <c r="E893" s="24"/>
      <c r="F893" s="90">
        <v>2952</v>
      </c>
      <c r="G893" s="90">
        <f>G894</f>
        <v>2314</v>
      </c>
      <c r="H893" s="147">
        <f t="shared" si="19"/>
        <v>0.7838753387533876</v>
      </c>
    </row>
    <row r="894" spans="1:8" s="25" customFormat="1" ht="15.75">
      <c r="A894" s="23" t="s">
        <v>419</v>
      </c>
      <c r="B894" s="15"/>
      <c r="C894" s="15" t="s">
        <v>420</v>
      </c>
      <c r="D894" s="15"/>
      <c r="E894" s="15"/>
      <c r="F894" s="118">
        <v>2952</v>
      </c>
      <c r="G894" s="118">
        <f>G895+G901</f>
        <v>2314</v>
      </c>
      <c r="H894" s="148">
        <f t="shared" si="19"/>
        <v>0.7838753387533876</v>
      </c>
    </row>
    <row r="895" spans="1:8" s="4" customFormat="1" ht="15.75">
      <c r="A895" s="1" t="s">
        <v>409</v>
      </c>
      <c r="B895" s="16"/>
      <c r="C895" s="16"/>
      <c r="D895" s="16" t="s">
        <v>410</v>
      </c>
      <c r="E895" s="16"/>
      <c r="F895" s="131">
        <v>2352</v>
      </c>
      <c r="G895" s="131">
        <f>SUM(G896:G900)</f>
        <v>1735</v>
      </c>
      <c r="H895" s="149">
        <f t="shared" si="19"/>
        <v>0.7376700680272109</v>
      </c>
    </row>
    <row r="896" spans="1:8" s="4" customFormat="1" ht="15.75">
      <c r="A896" s="38" t="s">
        <v>45</v>
      </c>
      <c r="B896" s="16"/>
      <c r="C896" s="16"/>
      <c r="D896" s="16"/>
      <c r="E896" s="36" t="s">
        <v>46</v>
      </c>
      <c r="F896" s="81">
        <v>42</v>
      </c>
      <c r="G896" s="81">
        <v>18</v>
      </c>
      <c r="H896" s="149">
        <f t="shared" si="19"/>
        <v>0.42857142857142855</v>
      </c>
    </row>
    <row r="897" spans="1:8" s="4" customFormat="1" ht="15.75">
      <c r="A897" s="38" t="s">
        <v>51</v>
      </c>
      <c r="B897" s="16"/>
      <c r="C897" s="16"/>
      <c r="D897" s="16"/>
      <c r="E897" s="36" t="s">
        <v>52</v>
      </c>
      <c r="F897" s="81">
        <v>53</v>
      </c>
      <c r="G897" s="81">
        <v>47</v>
      </c>
      <c r="H897" s="149">
        <f t="shared" si="19"/>
        <v>0.8867924528301887</v>
      </c>
    </row>
    <row r="898" spans="1:8" s="4" customFormat="1" ht="47.25">
      <c r="A898" s="38" t="s">
        <v>47</v>
      </c>
      <c r="B898" s="16"/>
      <c r="C898" s="16"/>
      <c r="D898" s="16"/>
      <c r="E898" s="36" t="s">
        <v>48</v>
      </c>
      <c r="F898" s="81">
        <v>1753</v>
      </c>
      <c r="G898" s="81">
        <v>1300</v>
      </c>
      <c r="H898" s="149">
        <f t="shared" si="19"/>
        <v>0.7415858528237308</v>
      </c>
    </row>
    <row r="899" spans="1:8" ht="47.25">
      <c r="A899" s="5" t="s">
        <v>411</v>
      </c>
      <c r="B899" s="6"/>
      <c r="C899" s="6"/>
      <c r="D899" s="6"/>
      <c r="E899" s="6" t="s">
        <v>412</v>
      </c>
      <c r="F899" s="113">
        <v>321</v>
      </c>
      <c r="G899" s="113">
        <v>296</v>
      </c>
      <c r="H899" s="150">
        <f t="shared" si="19"/>
        <v>0.9221183800623053</v>
      </c>
    </row>
    <row r="900" spans="1:8" ht="47.25">
      <c r="A900" s="5" t="s">
        <v>53</v>
      </c>
      <c r="B900" s="6"/>
      <c r="C900" s="6"/>
      <c r="D900" s="6"/>
      <c r="E900" s="6" t="s">
        <v>54</v>
      </c>
      <c r="F900" s="113">
        <v>183</v>
      </c>
      <c r="G900" s="113">
        <v>74</v>
      </c>
      <c r="H900" s="150">
        <f t="shared" si="19"/>
        <v>0.40437158469945356</v>
      </c>
    </row>
    <row r="901" spans="1:8" ht="15.75">
      <c r="A901" s="1" t="s">
        <v>372</v>
      </c>
      <c r="B901" s="16"/>
      <c r="C901" s="16"/>
      <c r="D901" s="16" t="s">
        <v>375</v>
      </c>
      <c r="E901" s="16"/>
      <c r="F901" s="80">
        <v>600</v>
      </c>
      <c r="G901" s="80">
        <f>G902</f>
        <v>579</v>
      </c>
      <c r="H901" s="152">
        <f t="shared" si="19"/>
        <v>0.965</v>
      </c>
    </row>
    <row r="902" spans="1:8" ht="47.25">
      <c r="A902" s="30" t="s">
        <v>277</v>
      </c>
      <c r="B902" s="16"/>
      <c r="C902" s="16"/>
      <c r="D902" s="16" t="s">
        <v>278</v>
      </c>
      <c r="E902" s="16"/>
      <c r="F902" s="80">
        <v>600</v>
      </c>
      <c r="G902" s="80">
        <f>G903</f>
        <v>579</v>
      </c>
      <c r="H902" s="152">
        <f t="shared" si="19"/>
        <v>0.965</v>
      </c>
    </row>
    <row r="903" spans="1:8" ht="47.25">
      <c r="A903" s="5" t="s">
        <v>411</v>
      </c>
      <c r="B903" s="6"/>
      <c r="C903" s="6"/>
      <c r="D903" s="2"/>
      <c r="E903" s="6" t="s">
        <v>412</v>
      </c>
      <c r="F903" s="113">
        <v>600</v>
      </c>
      <c r="G903" s="113">
        <v>579</v>
      </c>
      <c r="H903" s="150">
        <f t="shared" si="19"/>
        <v>0.965</v>
      </c>
    </row>
    <row r="904" spans="1:8" ht="31.5">
      <c r="A904" s="31" t="s">
        <v>41</v>
      </c>
      <c r="B904" s="24" t="s">
        <v>42</v>
      </c>
      <c r="C904" s="24"/>
      <c r="D904" s="24"/>
      <c r="E904" s="24"/>
      <c r="F904" s="133">
        <v>7379</v>
      </c>
      <c r="G904" s="133">
        <f>G905</f>
        <v>6705</v>
      </c>
      <c r="H904" s="154">
        <f t="shared" si="19"/>
        <v>0.9086597099878032</v>
      </c>
    </row>
    <row r="905" spans="1:8" ht="31.5">
      <c r="A905" s="32" t="s">
        <v>455</v>
      </c>
      <c r="B905" s="15"/>
      <c r="C905" s="15" t="s">
        <v>454</v>
      </c>
      <c r="D905" s="15"/>
      <c r="E905" s="15"/>
      <c r="F905" s="79">
        <v>7379</v>
      </c>
      <c r="G905" s="79">
        <f>G906</f>
        <v>6705</v>
      </c>
      <c r="H905" s="151">
        <f t="shared" si="19"/>
        <v>0.9086597099878032</v>
      </c>
    </row>
    <row r="906" spans="1:8" ht="31.5">
      <c r="A906" s="22" t="s">
        <v>477</v>
      </c>
      <c r="B906" s="16"/>
      <c r="C906" s="16"/>
      <c r="D906" s="16" t="s">
        <v>478</v>
      </c>
      <c r="E906" s="16"/>
      <c r="F906" s="80">
        <v>7379</v>
      </c>
      <c r="G906" s="80">
        <f>G907</f>
        <v>6705</v>
      </c>
      <c r="H906" s="152">
        <f t="shared" si="19"/>
        <v>0.9086597099878032</v>
      </c>
    </row>
    <row r="907" spans="1:8" ht="15.75">
      <c r="A907" s="5" t="s">
        <v>479</v>
      </c>
      <c r="B907" s="6"/>
      <c r="C907" s="6"/>
      <c r="D907" s="6"/>
      <c r="E907" s="6" t="s">
        <v>480</v>
      </c>
      <c r="F907" s="113">
        <v>7379</v>
      </c>
      <c r="G907" s="113">
        <v>6705</v>
      </c>
      <c r="H907" s="150">
        <f t="shared" si="19"/>
        <v>0.9086597099878032</v>
      </c>
    </row>
    <row r="908" spans="1:8" s="46" customFormat="1" ht="31.5">
      <c r="A908" s="31" t="s">
        <v>323</v>
      </c>
      <c r="B908" s="24" t="s">
        <v>98</v>
      </c>
      <c r="C908" s="24"/>
      <c r="D908" s="24"/>
      <c r="E908" s="24"/>
      <c r="F908" s="90">
        <v>79500</v>
      </c>
      <c r="G908" s="90">
        <f>G909</f>
        <v>76649</v>
      </c>
      <c r="H908" s="147">
        <f t="shared" si="19"/>
        <v>0.9641383647798742</v>
      </c>
    </row>
    <row r="909" spans="1:8" s="25" customFormat="1" ht="15.75">
      <c r="A909" s="23" t="s">
        <v>419</v>
      </c>
      <c r="B909" s="15"/>
      <c r="C909" s="15" t="s">
        <v>420</v>
      </c>
      <c r="D909" s="15"/>
      <c r="E909" s="15"/>
      <c r="F909" s="118">
        <v>79500</v>
      </c>
      <c r="G909" s="118">
        <f>G910+G917</f>
        <v>76649</v>
      </c>
      <c r="H909" s="148">
        <f t="shared" si="19"/>
        <v>0.9641383647798742</v>
      </c>
    </row>
    <row r="910" spans="1:8" s="4" customFormat="1" ht="15.75">
      <c r="A910" s="1" t="s">
        <v>409</v>
      </c>
      <c r="B910" s="16"/>
      <c r="C910" s="16"/>
      <c r="D910" s="16" t="s">
        <v>410</v>
      </c>
      <c r="E910" s="16"/>
      <c r="F910" s="131">
        <v>77500</v>
      </c>
      <c r="G910" s="131">
        <f>SUM(G911:G916)</f>
        <v>74709</v>
      </c>
      <c r="H910" s="149">
        <f t="shared" si="19"/>
        <v>0.9639870967741936</v>
      </c>
    </row>
    <row r="911" spans="1:8" s="4" customFormat="1" ht="15.75">
      <c r="A911" s="38" t="s">
        <v>45</v>
      </c>
      <c r="B911" s="16"/>
      <c r="C911" s="16"/>
      <c r="D911" s="16"/>
      <c r="E911" s="36" t="s">
        <v>46</v>
      </c>
      <c r="F911" s="81">
        <v>257</v>
      </c>
      <c r="G911" s="81">
        <v>11</v>
      </c>
      <c r="H911" s="149">
        <f t="shared" si="19"/>
        <v>0.042801556420233464</v>
      </c>
    </row>
    <row r="912" spans="1:8" s="4" customFormat="1" ht="15.75">
      <c r="A912" s="38" t="s">
        <v>51</v>
      </c>
      <c r="B912" s="16"/>
      <c r="C912" s="16"/>
      <c r="D912" s="16"/>
      <c r="E912" s="36" t="s">
        <v>52</v>
      </c>
      <c r="F912" s="81">
        <v>140</v>
      </c>
      <c r="G912" s="81">
        <v>100</v>
      </c>
      <c r="H912" s="149">
        <f t="shared" si="19"/>
        <v>0.7142857142857143</v>
      </c>
    </row>
    <row r="913" spans="1:8" s="4" customFormat="1" ht="47.25">
      <c r="A913" s="38" t="s">
        <v>47</v>
      </c>
      <c r="B913" s="16"/>
      <c r="C913" s="16"/>
      <c r="D913" s="16"/>
      <c r="E913" s="36" t="s">
        <v>48</v>
      </c>
      <c r="F913" s="81">
        <v>2600</v>
      </c>
      <c r="G913" s="81">
        <v>2072</v>
      </c>
      <c r="H913" s="149">
        <f t="shared" si="19"/>
        <v>0.796923076923077</v>
      </c>
    </row>
    <row r="914" spans="1:8" s="4" customFormat="1" ht="15.75">
      <c r="A914" s="38" t="s">
        <v>43</v>
      </c>
      <c r="B914" s="16"/>
      <c r="C914" s="16"/>
      <c r="D914" s="16"/>
      <c r="E914" s="36" t="s">
        <v>44</v>
      </c>
      <c r="F914" s="81">
        <v>1092</v>
      </c>
      <c r="G914" s="81">
        <v>1138</v>
      </c>
      <c r="H914" s="149">
        <f t="shared" si="19"/>
        <v>1.0421245421245422</v>
      </c>
    </row>
    <row r="915" spans="1:8" ht="47.25">
      <c r="A915" s="5" t="s">
        <v>411</v>
      </c>
      <c r="B915" s="6"/>
      <c r="C915" s="6"/>
      <c r="D915" s="6"/>
      <c r="E915" s="6" t="s">
        <v>412</v>
      </c>
      <c r="F915" s="113">
        <v>73242</v>
      </c>
      <c r="G915" s="113">
        <v>71250</v>
      </c>
      <c r="H915" s="150">
        <f t="shared" si="19"/>
        <v>0.9728024903743754</v>
      </c>
    </row>
    <row r="916" spans="1:8" ht="47.25">
      <c r="A916" s="5" t="s">
        <v>53</v>
      </c>
      <c r="B916" s="6"/>
      <c r="C916" s="6"/>
      <c r="D916" s="6"/>
      <c r="E916" s="6" t="s">
        <v>54</v>
      </c>
      <c r="F916" s="113">
        <v>169</v>
      </c>
      <c r="G916" s="113">
        <v>138</v>
      </c>
      <c r="H916" s="150">
        <f t="shared" si="19"/>
        <v>0.8165680473372781</v>
      </c>
    </row>
    <row r="917" spans="1:8" s="34" customFormat="1" ht="15.75">
      <c r="A917" s="1" t="s">
        <v>90</v>
      </c>
      <c r="B917" s="14"/>
      <c r="C917" s="14"/>
      <c r="D917" s="2" t="s">
        <v>425</v>
      </c>
      <c r="E917" s="14"/>
      <c r="F917" s="80">
        <v>2000</v>
      </c>
      <c r="G917" s="80">
        <f>G918</f>
        <v>1940</v>
      </c>
      <c r="H917" s="152">
        <f t="shared" si="19"/>
        <v>0.97</v>
      </c>
    </row>
    <row r="918" spans="1:8" s="34" customFormat="1" ht="31.5">
      <c r="A918" s="38" t="s">
        <v>91</v>
      </c>
      <c r="B918" s="14"/>
      <c r="C918" s="14"/>
      <c r="D918" s="2"/>
      <c r="E918" s="36" t="s">
        <v>427</v>
      </c>
      <c r="F918" s="81">
        <v>2000</v>
      </c>
      <c r="G918" s="81">
        <v>1940</v>
      </c>
      <c r="H918" s="153">
        <f t="shared" si="19"/>
        <v>0.97</v>
      </c>
    </row>
    <row r="919" spans="1:8" s="46" customFormat="1" ht="31.5">
      <c r="A919" s="31" t="s">
        <v>137</v>
      </c>
      <c r="B919" s="24" t="s">
        <v>138</v>
      </c>
      <c r="C919" s="24"/>
      <c r="D919" s="24"/>
      <c r="E919" s="24"/>
      <c r="F919" s="90">
        <v>30870</v>
      </c>
      <c r="G919" s="90">
        <f>G920</f>
        <v>28195</v>
      </c>
      <c r="H919" s="147">
        <f t="shared" si="19"/>
        <v>0.9133462908973113</v>
      </c>
    </row>
    <row r="920" spans="1:8" s="25" customFormat="1" ht="15.75">
      <c r="A920" s="23" t="s">
        <v>491</v>
      </c>
      <c r="B920" s="15"/>
      <c r="C920" s="15" t="s">
        <v>469</v>
      </c>
      <c r="D920" s="15"/>
      <c r="E920" s="15"/>
      <c r="F920" s="118">
        <v>30870</v>
      </c>
      <c r="G920" s="118">
        <f>G921</f>
        <v>28195</v>
      </c>
      <c r="H920" s="148">
        <f t="shared" si="19"/>
        <v>0.9133462908973113</v>
      </c>
    </row>
    <row r="921" spans="1:8" s="4" customFormat="1" ht="31.5">
      <c r="A921" s="22" t="s">
        <v>477</v>
      </c>
      <c r="B921" s="16"/>
      <c r="C921" s="16"/>
      <c r="D921" s="16" t="s">
        <v>478</v>
      </c>
      <c r="E921" s="16"/>
      <c r="F921" s="131">
        <v>30870</v>
      </c>
      <c r="G921" s="131">
        <f>G922+G923</f>
        <v>28195</v>
      </c>
      <c r="H921" s="149">
        <f t="shared" si="19"/>
        <v>0.9133462908973113</v>
      </c>
    </row>
    <row r="922" spans="1:8" ht="15.75">
      <c r="A922" s="5" t="s">
        <v>479</v>
      </c>
      <c r="B922" s="6"/>
      <c r="C922" s="6"/>
      <c r="D922" s="6"/>
      <c r="E922" s="6" t="s">
        <v>480</v>
      </c>
      <c r="F922" s="113">
        <v>23205</v>
      </c>
      <c r="G922" s="113">
        <v>20651</v>
      </c>
      <c r="H922" s="150">
        <f aca="true" t="shared" si="20" ref="H922:H969">G922/F922</f>
        <v>0.8899375134669252</v>
      </c>
    </row>
    <row r="923" spans="1:8" ht="31.5">
      <c r="A923" s="5" t="s">
        <v>224</v>
      </c>
      <c r="B923" s="6"/>
      <c r="C923" s="6"/>
      <c r="D923" s="6"/>
      <c r="E923" s="6" t="s">
        <v>396</v>
      </c>
      <c r="F923" s="113">
        <v>7665</v>
      </c>
      <c r="G923" s="113">
        <v>7544</v>
      </c>
      <c r="H923" s="150">
        <f t="shared" si="20"/>
        <v>0.9842139595564253</v>
      </c>
    </row>
    <row r="924" spans="1:8" ht="33" customHeight="1">
      <c r="A924" s="31" t="s">
        <v>497</v>
      </c>
      <c r="B924" s="24" t="s">
        <v>235</v>
      </c>
      <c r="C924" s="6"/>
      <c r="D924" s="6"/>
      <c r="E924" s="6"/>
      <c r="F924" s="90">
        <v>282194</v>
      </c>
      <c r="G924" s="90">
        <f>SUM(G928+G941)+G925</f>
        <v>282678</v>
      </c>
      <c r="H924" s="154">
        <f t="shared" si="20"/>
        <v>1.0017151321431357</v>
      </c>
    </row>
    <row r="925" spans="1:8" ht="17.25" customHeight="1">
      <c r="A925" s="23" t="s">
        <v>352</v>
      </c>
      <c r="B925" s="15"/>
      <c r="C925" s="15" t="s">
        <v>353</v>
      </c>
      <c r="D925" s="15"/>
      <c r="E925" s="15"/>
      <c r="F925" s="33"/>
      <c r="G925" s="33">
        <f>G926</f>
        <v>500</v>
      </c>
      <c r="H925" s="147"/>
    </row>
    <row r="926" spans="1:8" ht="19.5" customHeight="1">
      <c r="A926" s="22" t="s">
        <v>352</v>
      </c>
      <c r="B926" s="15"/>
      <c r="C926" s="15"/>
      <c r="D926" s="16" t="s">
        <v>144</v>
      </c>
      <c r="E926" s="155"/>
      <c r="F926" s="39"/>
      <c r="G926" s="39">
        <f>G927</f>
        <v>500</v>
      </c>
      <c r="H926" s="147"/>
    </row>
    <row r="927" spans="1:8" ht="31.5" customHeight="1">
      <c r="A927" s="5" t="s">
        <v>145</v>
      </c>
      <c r="B927" s="6"/>
      <c r="C927" s="6"/>
      <c r="D927" s="6"/>
      <c r="E927" s="6" t="s">
        <v>364</v>
      </c>
      <c r="F927" s="37"/>
      <c r="G927" s="37">
        <v>500</v>
      </c>
      <c r="H927" s="147"/>
    </row>
    <row r="928" spans="1:8" ht="15.75">
      <c r="A928" s="23" t="s">
        <v>365</v>
      </c>
      <c r="B928" s="6"/>
      <c r="C928" s="14" t="s">
        <v>366</v>
      </c>
      <c r="D928" s="6"/>
      <c r="E928" s="6"/>
      <c r="F928" s="118">
        <v>107658</v>
      </c>
      <c r="G928" s="118">
        <f>G929</f>
        <v>112169</v>
      </c>
      <c r="H928" s="151">
        <f t="shared" si="20"/>
        <v>1.0419012056698063</v>
      </c>
    </row>
    <row r="929" spans="1:8" ht="15.75">
      <c r="A929" s="1" t="s">
        <v>437</v>
      </c>
      <c r="B929" s="6"/>
      <c r="C929" s="6"/>
      <c r="D929" s="2" t="s">
        <v>438</v>
      </c>
      <c r="E929" s="6"/>
      <c r="F929" s="80">
        <v>107658</v>
      </c>
      <c r="G929" s="80">
        <f>SUM(G930:G940)</f>
        <v>112169</v>
      </c>
      <c r="H929" s="152">
        <f t="shared" si="20"/>
        <v>1.0419012056698063</v>
      </c>
    </row>
    <row r="930" spans="1:8" ht="47.25">
      <c r="A930" s="5" t="s">
        <v>259</v>
      </c>
      <c r="B930" s="6"/>
      <c r="C930" s="6"/>
      <c r="D930" s="2"/>
      <c r="E930" s="6" t="s">
        <v>260</v>
      </c>
      <c r="F930" s="113">
        <v>4777</v>
      </c>
      <c r="G930" s="113">
        <v>5445</v>
      </c>
      <c r="H930" s="150">
        <f t="shared" si="20"/>
        <v>1.1398367176051916</v>
      </c>
    </row>
    <row r="931" spans="1:8" ht="31.5">
      <c r="A931" s="5" t="s">
        <v>659</v>
      </c>
      <c r="B931" s="6"/>
      <c r="C931" s="6"/>
      <c r="D931" s="2"/>
      <c r="E931" s="6" t="s">
        <v>261</v>
      </c>
      <c r="F931" s="113">
        <v>519</v>
      </c>
      <c r="G931" s="113">
        <v>519</v>
      </c>
      <c r="H931" s="150">
        <f t="shared" si="20"/>
        <v>1</v>
      </c>
    </row>
    <row r="932" spans="1:8" ht="31.5">
      <c r="A932" s="5" t="s">
        <v>262</v>
      </c>
      <c r="B932" s="6"/>
      <c r="C932" s="6"/>
      <c r="D932" s="2"/>
      <c r="E932" s="6" t="s">
        <v>263</v>
      </c>
      <c r="F932" s="113">
        <v>576</v>
      </c>
      <c r="G932" s="113">
        <v>931</v>
      </c>
      <c r="H932" s="150">
        <f t="shared" si="20"/>
        <v>1.6163194444444444</v>
      </c>
    </row>
    <row r="933" spans="1:8" ht="15.75">
      <c r="A933" s="5" t="s">
        <v>264</v>
      </c>
      <c r="B933" s="6"/>
      <c r="C933" s="6"/>
      <c r="D933" s="2"/>
      <c r="E933" s="6" t="s">
        <v>265</v>
      </c>
      <c r="F933" s="113">
        <v>2490</v>
      </c>
      <c r="G933" s="113">
        <v>2538</v>
      </c>
      <c r="H933" s="150">
        <f t="shared" si="20"/>
        <v>1.0192771084337349</v>
      </c>
    </row>
    <row r="934" spans="1:8" ht="47.25">
      <c r="A934" s="5" t="s">
        <v>622</v>
      </c>
      <c r="B934" s="6"/>
      <c r="C934" s="6"/>
      <c r="D934" s="2"/>
      <c r="E934" s="6" t="s">
        <v>266</v>
      </c>
      <c r="F934" s="113">
        <v>1770</v>
      </c>
      <c r="G934" s="113">
        <v>1747</v>
      </c>
      <c r="H934" s="150">
        <f t="shared" si="20"/>
        <v>0.9870056497175141</v>
      </c>
    </row>
    <row r="935" spans="1:8" ht="31.5">
      <c r="A935" s="5" t="s">
        <v>267</v>
      </c>
      <c r="B935" s="6"/>
      <c r="C935" s="6"/>
      <c r="D935" s="2"/>
      <c r="E935" s="6" t="s">
        <v>268</v>
      </c>
      <c r="F935" s="113">
        <v>49</v>
      </c>
      <c r="G935" s="113">
        <v>49</v>
      </c>
      <c r="H935" s="150">
        <f t="shared" si="20"/>
        <v>1</v>
      </c>
    </row>
    <row r="936" spans="1:8" ht="31.5">
      <c r="A936" s="5" t="s">
        <v>269</v>
      </c>
      <c r="B936" s="6"/>
      <c r="C936" s="6"/>
      <c r="D936" s="2"/>
      <c r="E936" s="6" t="s">
        <v>270</v>
      </c>
      <c r="F936" s="113">
        <v>71</v>
      </c>
      <c r="G936" s="113">
        <v>71</v>
      </c>
      <c r="H936" s="150">
        <f t="shared" si="20"/>
        <v>1</v>
      </c>
    </row>
    <row r="937" spans="1:8" ht="78.75">
      <c r="A937" s="5" t="s">
        <v>83</v>
      </c>
      <c r="B937" s="6"/>
      <c r="C937" s="6"/>
      <c r="D937" s="2"/>
      <c r="E937" s="6" t="s">
        <v>271</v>
      </c>
      <c r="F937" s="113">
        <v>637</v>
      </c>
      <c r="G937" s="113">
        <v>621</v>
      </c>
      <c r="H937" s="150">
        <f t="shared" si="20"/>
        <v>0.9748822605965463</v>
      </c>
    </row>
    <row r="938" spans="1:8" ht="22.5" customHeight="1">
      <c r="A938" s="5" t="s">
        <v>272</v>
      </c>
      <c r="B938" s="6"/>
      <c r="C938" s="6"/>
      <c r="D938" s="2"/>
      <c r="E938" s="6" t="s">
        <v>273</v>
      </c>
      <c r="F938" s="113">
        <v>7396</v>
      </c>
      <c r="G938" s="113">
        <v>7629</v>
      </c>
      <c r="H938" s="150">
        <f t="shared" si="20"/>
        <v>1.031503515413737</v>
      </c>
    </row>
    <row r="939" spans="1:8" ht="15.75">
      <c r="A939" s="5" t="s">
        <v>623</v>
      </c>
      <c r="B939" s="6"/>
      <c r="C939" s="6"/>
      <c r="D939" s="2"/>
      <c r="E939" s="6" t="s">
        <v>274</v>
      </c>
      <c r="F939" s="113">
        <v>119</v>
      </c>
      <c r="G939" s="113">
        <v>119</v>
      </c>
      <c r="H939" s="150">
        <f t="shared" si="20"/>
        <v>1</v>
      </c>
    </row>
    <row r="940" spans="1:8" ht="31.5">
      <c r="A940" s="5" t="s">
        <v>354</v>
      </c>
      <c r="B940" s="6"/>
      <c r="C940" s="6"/>
      <c r="D940" s="6"/>
      <c r="E940" s="6" t="s">
        <v>355</v>
      </c>
      <c r="F940" s="113">
        <v>89254</v>
      </c>
      <c r="G940" s="113">
        <v>92500</v>
      </c>
      <c r="H940" s="150">
        <f t="shared" si="20"/>
        <v>1.0363681179554978</v>
      </c>
    </row>
    <row r="941" spans="1:8" ht="15.75">
      <c r="A941" s="32" t="s">
        <v>728</v>
      </c>
      <c r="B941" s="6"/>
      <c r="C941" s="14" t="s">
        <v>717</v>
      </c>
      <c r="D941" s="2"/>
      <c r="E941" s="6"/>
      <c r="F941" s="118">
        <v>174536</v>
      </c>
      <c r="G941" s="118">
        <f>G942+G944</f>
        <v>170009</v>
      </c>
      <c r="H941" s="151">
        <f t="shared" si="20"/>
        <v>0.9740626575606178</v>
      </c>
    </row>
    <row r="942" spans="1:8" ht="15.75">
      <c r="A942" s="1" t="s">
        <v>437</v>
      </c>
      <c r="B942" s="6"/>
      <c r="C942" s="6"/>
      <c r="D942" s="2" t="s">
        <v>438</v>
      </c>
      <c r="E942" s="6"/>
      <c r="F942" s="80">
        <v>173434</v>
      </c>
      <c r="G942" s="80">
        <f>G943</f>
        <v>168908</v>
      </c>
      <c r="H942" s="152">
        <f t="shared" si="20"/>
        <v>0.9739036175144435</v>
      </c>
    </row>
    <row r="943" spans="1:8" ht="31.5">
      <c r="A943" s="5" t="s">
        <v>275</v>
      </c>
      <c r="B943" s="6"/>
      <c r="C943" s="6"/>
      <c r="D943" s="6"/>
      <c r="E943" s="6" t="s">
        <v>276</v>
      </c>
      <c r="F943" s="113">
        <v>173434</v>
      </c>
      <c r="G943" s="113">
        <v>168908</v>
      </c>
      <c r="H943" s="150">
        <f t="shared" si="20"/>
        <v>0.9739036175144435</v>
      </c>
    </row>
    <row r="944" spans="1:8" ht="15.75">
      <c r="A944" s="106" t="s">
        <v>372</v>
      </c>
      <c r="B944" s="101"/>
      <c r="C944" s="101"/>
      <c r="D944" s="2" t="s">
        <v>255</v>
      </c>
      <c r="E944" s="6"/>
      <c r="F944" s="80">
        <v>1102</v>
      </c>
      <c r="G944" s="80">
        <f>G947+G945</f>
        <v>1101</v>
      </c>
      <c r="H944" s="152">
        <f t="shared" si="20"/>
        <v>0.9990925589836661</v>
      </c>
    </row>
    <row r="945" spans="1:8" ht="37.5" customHeight="1">
      <c r="A945" s="1" t="s">
        <v>92</v>
      </c>
      <c r="B945" s="36"/>
      <c r="C945" s="36"/>
      <c r="D945" s="2" t="s">
        <v>123</v>
      </c>
      <c r="E945" s="36"/>
      <c r="F945" s="80">
        <v>41</v>
      </c>
      <c r="G945" s="80">
        <f>G946</f>
        <v>41</v>
      </c>
      <c r="H945" s="152">
        <f t="shared" si="20"/>
        <v>1</v>
      </c>
    </row>
    <row r="946" spans="1:8" ht="15.75">
      <c r="A946" s="38" t="s">
        <v>726</v>
      </c>
      <c r="B946" s="36"/>
      <c r="C946" s="36"/>
      <c r="D946" s="36"/>
      <c r="E946" s="36" t="s">
        <v>727</v>
      </c>
      <c r="F946" s="81">
        <v>41</v>
      </c>
      <c r="G946" s="81">
        <v>41</v>
      </c>
      <c r="H946" s="150">
        <f t="shared" si="20"/>
        <v>1</v>
      </c>
    </row>
    <row r="947" spans="1:8" ht="47.25">
      <c r="A947" s="100" t="s">
        <v>156</v>
      </c>
      <c r="B947" s="101"/>
      <c r="C947" s="101"/>
      <c r="D947" s="2" t="s">
        <v>254</v>
      </c>
      <c r="E947" s="6"/>
      <c r="F947" s="80">
        <v>1061</v>
      </c>
      <c r="G947" s="80">
        <f>G948</f>
        <v>1060</v>
      </c>
      <c r="H947" s="152">
        <f t="shared" si="20"/>
        <v>0.9990574929311969</v>
      </c>
    </row>
    <row r="948" spans="1:8" ht="15.75">
      <c r="A948" s="107" t="s">
        <v>726</v>
      </c>
      <c r="B948" s="103"/>
      <c r="C948" s="103"/>
      <c r="D948" s="103"/>
      <c r="E948" s="6" t="s">
        <v>727</v>
      </c>
      <c r="F948" s="113">
        <v>1061</v>
      </c>
      <c r="G948" s="113">
        <v>1060</v>
      </c>
      <c r="H948" s="150">
        <f t="shared" si="20"/>
        <v>0.9990574929311969</v>
      </c>
    </row>
    <row r="949" spans="1:8" ht="84" customHeight="1">
      <c r="A949" s="31" t="s">
        <v>564</v>
      </c>
      <c r="B949" s="24" t="s">
        <v>565</v>
      </c>
      <c r="C949" s="24"/>
      <c r="D949" s="24"/>
      <c r="E949" s="24"/>
      <c r="F949" s="90">
        <v>5789</v>
      </c>
      <c r="G949" s="90">
        <f>G950</f>
        <v>4295</v>
      </c>
      <c r="H949" s="154">
        <f t="shared" si="20"/>
        <v>0.7419243392641216</v>
      </c>
    </row>
    <row r="950" spans="1:8" ht="15.75">
      <c r="A950" s="23" t="s">
        <v>582</v>
      </c>
      <c r="B950" s="15"/>
      <c r="C950" s="15" t="s">
        <v>583</v>
      </c>
      <c r="D950" s="15"/>
      <c r="E950" s="15"/>
      <c r="F950" s="118">
        <v>5789</v>
      </c>
      <c r="G950" s="118">
        <f>G951</f>
        <v>4295</v>
      </c>
      <c r="H950" s="151">
        <f t="shared" si="20"/>
        <v>0.7419243392641216</v>
      </c>
    </row>
    <row r="951" spans="1:8" ht="31.5">
      <c r="A951" s="22" t="s">
        <v>584</v>
      </c>
      <c r="B951" s="16"/>
      <c r="C951" s="16"/>
      <c r="D951" s="16" t="s">
        <v>585</v>
      </c>
      <c r="E951" s="16"/>
      <c r="F951" s="80">
        <v>5789</v>
      </c>
      <c r="G951" s="80">
        <f>G952</f>
        <v>4295</v>
      </c>
      <c r="H951" s="152">
        <f t="shared" si="20"/>
        <v>0.7419243392641216</v>
      </c>
    </row>
    <row r="952" spans="1:8" ht="31.5">
      <c r="A952" s="5" t="s">
        <v>224</v>
      </c>
      <c r="B952" s="6"/>
      <c r="C952" s="6"/>
      <c r="D952" s="6"/>
      <c r="E952" s="6" t="s">
        <v>396</v>
      </c>
      <c r="F952" s="113">
        <v>5789</v>
      </c>
      <c r="G952" s="113">
        <v>4295</v>
      </c>
      <c r="H952" s="150">
        <f t="shared" si="20"/>
        <v>0.7419243392641216</v>
      </c>
    </row>
    <row r="953" spans="1:8" ht="31.5">
      <c r="A953" s="86" t="s">
        <v>225</v>
      </c>
      <c r="B953" s="24" t="s">
        <v>226</v>
      </c>
      <c r="C953" s="6"/>
      <c r="D953" s="6"/>
      <c r="E953" s="6"/>
      <c r="F953" s="90">
        <v>110923</v>
      </c>
      <c r="G953" s="90">
        <f>G954+G960</f>
        <v>79619</v>
      </c>
      <c r="H953" s="154">
        <f t="shared" si="20"/>
        <v>0.7177862120570125</v>
      </c>
    </row>
    <row r="954" spans="1:8" ht="15.75">
      <c r="A954" s="32" t="s">
        <v>95</v>
      </c>
      <c r="B954" s="6"/>
      <c r="C954" s="15" t="s">
        <v>96</v>
      </c>
      <c r="D954" s="15"/>
      <c r="E954" s="15"/>
      <c r="F954" s="118">
        <v>109846</v>
      </c>
      <c r="G954" s="118">
        <f>G955+G957</f>
        <v>78542</v>
      </c>
      <c r="H954" s="151">
        <f t="shared" si="20"/>
        <v>0.7150192087103764</v>
      </c>
    </row>
    <row r="955" spans="1:8" ht="15.75">
      <c r="A955" s="1" t="s">
        <v>437</v>
      </c>
      <c r="B955" s="6"/>
      <c r="C955" s="6"/>
      <c r="D955" s="2" t="s">
        <v>438</v>
      </c>
      <c r="E955" s="6"/>
      <c r="F955" s="80">
        <v>108538</v>
      </c>
      <c r="G955" s="80">
        <f>G956</f>
        <v>77294</v>
      </c>
      <c r="H955" s="152">
        <f t="shared" si="20"/>
        <v>0.7121376844975953</v>
      </c>
    </row>
    <row r="956" spans="1:8" ht="31.5">
      <c r="A956" s="5" t="s">
        <v>228</v>
      </c>
      <c r="B956" s="6"/>
      <c r="C956" s="6"/>
      <c r="D956" s="6"/>
      <c r="E956" s="6" t="s">
        <v>227</v>
      </c>
      <c r="F956" s="113">
        <v>108538</v>
      </c>
      <c r="G956" s="113">
        <v>77294</v>
      </c>
      <c r="H956" s="150">
        <f t="shared" si="20"/>
        <v>0.7121376844975953</v>
      </c>
    </row>
    <row r="957" spans="1:8" ht="15.75">
      <c r="A957" s="106" t="s">
        <v>372</v>
      </c>
      <c r="B957" s="101"/>
      <c r="C957" s="101"/>
      <c r="D957" s="2" t="s">
        <v>255</v>
      </c>
      <c r="E957" s="6"/>
      <c r="F957" s="80">
        <v>1308</v>
      </c>
      <c r="G957" s="80">
        <f>G958</f>
        <v>1248</v>
      </c>
      <c r="H957" s="152">
        <f t="shared" si="20"/>
        <v>0.9541284403669725</v>
      </c>
    </row>
    <row r="958" spans="1:8" ht="47.25">
      <c r="A958" s="106" t="s">
        <v>282</v>
      </c>
      <c r="B958" s="101"/>
      <c r="C958" s="101"/>
      <c r="D958" s="2" t="s">
        <v>254</v>
      </c>
      <c r="E958" s="6"/>
      <c r="F958" s="80">
        <v>1308</v>
      </c>
      <c r="G958" s="80">
        <f>G959</f>
        <v>1248</v>
      </c>
      <c r="H958" s="152">
        <f t="shared" si="20"/>
        <v>0.9541284403669725</v>
      </c>
    </row>
    <row r="959" spans="1:8" ht="31.5">
      <c r="A959" s="107" t="s">
        <v>84</v>
      </c>
      <c r="B959" s="6"/>
      <c r="C959" s="6"/>
      <c r="D959" s="6"/>
      <c r="E959" s="6" t="s">
        <v>256</v>
      </c>
      <c r="F959" s="113">
        <v>1308</v>
      </c>
      <c r="G959" s="113">
        <v>1248</v>
      </c>
      <c r="H959" s="150">
        <f t="shared" si="20"/>
        <v>0.9541284403669725</v>
      </c>
    </row>
    <row r="960" spans="1:8" ht="31.5">
      <c r="A960" s="76" t="s">
        <v>398</v>
      </c>
      <c r="B960" s="33"/>
      <c r="C960" s="14" t="s">
        <v>399</v>
      </c>
      <c r="D960" s="6"/>
      <c r="E960" s="6"/>
      <c r="F960" s="79">
        <v>1077</v>
      </c>
      <c r="G960" s="79">
        <f>SUM(G961)</f>
        <v>1077</v>
      </c>
      <c r="H960" s="151">
        <f t="shared" si="20"/>
        <v>1</v>
      </c>
    </row>
    <row r="961" spans="1:8" ht="15.75">
      <c r="A961" s="142" t="s">
        <v>140</v>
      </c>
      <c r="B961" s="143"/>
      <c r="C961" s="138"/>
      <c r="D961" s="138" t="s">
        <v>139</v>
      </c>
      <c r="E961" s="144"/>
      <c r="F961" s="141">
        <v>1077</v>
      </c>
      <c r="G961" s="141">
        <f>G962</f>
        <v>1077</v>
      </c>
      <c r="H961" s="152">
        <f t="shared" si="20"/>
        <v>1</v>
      </c>
    </row>
    <row r="962" spans="1:8" ht="31.5">
      <c r="A962" s="135" t="s">
        <v>392</v>
      </c>
      <c r="B962" s="136"/>
      <c r="C962" s="136"/>
      <c r="D962" s="136"/>
      <c r="E962" s="136">
        <v>327</v>
      </c>
      <c r="F962" s="139">
        <v>1077</v>
      </c>
      <c r="G962" s="139">
        <v>1077</v>
      </c>
      <c r="H962" s="150">
        <f t="shared" si="20"/>
        <v>1</v>
      </c>
    </row>
    <row r="963" spans="1:8" ht="31.5">
      <c r="A963" s="86" t="s">
        <v>356</v>
      </c>
      <c r="B963" s="57" t="s">
        <v>357</v>
      </c>
      <c r="C963" s="6"/>
      <c r="D963" s="6"/>
      <c r="E963" s="6"/>
      <c r="F963" s="90">
        <v>8164</v>
      </c>
      <c r="G963" s="90">
        <f>G964</f>
        <v>7934</v>
      </c>
      <c r="H963" s="154">
        <f t="shared" si="20"/>
        <v>0.971827535521803</v>
      </c>
    </row>
    <row r="964" spans="1:8" ht="15.75">
      <c r="A964" s="32" t="s">
        <v>468</v>
      </c>
      <c r="B964" s="15"/>
      <c r="C964" s="15" t="s">
        <v>469</v>
      </c>
      <c r="D964" s="15"/>
      <c r="E964" s="15"/>
      <c r="F964" s="118">
        <v>8164</v>
      </c>
      <c r="G964" s="118">
        <f>G965</f>
        <v>7934</v>
      </c>
      <c r="H964" s="151">
        <f t="shared" si="20"/>
        <v>0.971827535521803</v>
      </c>
    </row>
    <row r="965" spans="1:8" ht="31.5">
      <c r="A965" s="22" t="s">
        <v>477</v>
      </c>
      <c r="B965" s="16"/>
      <c r="C965" s="16"/>
      <c r="D965" s="16" t="s">
        <v>478</v>
      </c>
      <c r="E965" s="16"/>
      <c r="F965" s="80">
        <v>8164</v>
      </c>
      <c r="G965" s="80">
        <f>G966</f>
        <v>7934</v>
      </c>
      <c r="H965" s="152">
        <f t="shared" si="20"/>
        <v>0.971827535521803</v>
      </c>
    </row>
    <row r="966" spans="1:8" ht="15.75">
      <c r="A966" s="5" t="s">
        <v>479</v>
      </c>
      <c r="B966" s="6"/>
      <c r="C966" s="6"/>
      <c r="D966" s="6"/>
      <c r="E966" s="6" t="s">
        <v>480</v>
      </c>
      <c r="F966" s="113">
        <v>8164</v>
      </c>
      <c r="G966" s="113">
        <v>7934</v>
      </c>
      <c r="H966" s="150">
        <f t="shared" si="20"/>
        <v>0.971827535521803</v>
      </c>
    </row>
    <row r="967" spans="1:8" s="96" customFormat="1" ht="31.5">
      <c r="A967" s="86" t="s">
        <v>358</v>
      </c>
      <c r="B967" s="57" t="s">
        <v>359</v>
      </c>
      <c r="C967" s="57"/>
      <c r="D967" s="57"/>
      <c r="E967" s="57"/>
      <c r="F967" s="133">
        <v>53760</v>
      </c>
      <c r="G967" s="133">
        <f>G975+G972+G968</f>
        <v>45966</v>
      </c>
      <c r="H967" s="154">
        <f t="shared" si="20"/>
        <v>0.8550223214285714</v>
      </c>
    </row>
    <row r="968" spans="1:8" s="82" customFormat="1" ht="15.75">
      <c r="A968" s="71" t="s">
        <v>370</v>
      </c>
      <c r="B968" s="85"/>
      <c r="C968" s="14" t="s">
        <v>371</v>
      </c>
      <c r="D968" s="57"/>
      <c r="E968" s="72"/>
      <c r="F968" s="79">
        <v>3800</v>
      </c>
      <c r="G968" s="79">
        <f>SUM(G969)</f>
        <v>3578</v>
      </c>
      <c r="H968" s="151">
        <f t="shared" si="20"/>
        <v>0.9415789473684211</v>
      </c>
    </row>
    <row r="969" spans="1:8" s="82" customFormat="1" ht="15.75">
      <c r="A969" s="1" t="s">
        <v>372</v>
      </c>
      <c r="B969" s="57"/>
      <c r="C969" s="57"/>
      <c r="D969" s="2" t="s">
        <v>375</v>
      </c>
      <c r="E969" s="72"/>
      <c r="F969" s="80">
        <v>3800</v>
      </c>
      <c r="G969" s="80">
        <f>SUM(G970)</f>
        <v>3578</v>
      </c>
      <c r="H969" s="152">
        <f t="shared" si="20"/>
        <v>0.9415789473684211</v>
      </c>
    </row>
    <row r="970" spans="1:8" s="82" customFormat="1" ht="47.25">
      <c r="A970" s="1" t="s">
        <v>283</v>
      </c>
      <c r="B970" s="57"/>
      <c r="C970" s="57"/>
      <c r="D970" s="2" t="s">
        <v>376</v>
      </c>
      <c r="E970" s="72"/>
      <c r="F970" s="80">
        <v>3800</v>
      </c>
      <c r="G970" s="80">
        <f>SUM(G971)</f>
        <v>3578</v>
      </c>
      <c r="H970" s="152">
        <f aca="true" t="shared" si="21" ref="H970:H998">G970/F970</f>
        <v>0.9415789473684211</v>
      </c>
    </row>
    <row r="971" spans="1:8" s="82" customFormat="1" ht="31.5">
      <c r="A971" s="38" t="s">
        <v>325</v>
      </c>
      <c r="B971" s="57"/>
      <c r="C971" s="57"/>
      <c r="D971" s="36"/>
      <c r="E971" s="36" t="s">
        <v>374</v>
      </c>
      <c r="F971" s="81">
        <v>3800</v>
      </c>
      <c r="G971" s="81">
        <v>3578</v>
      </c>
      <c r="H971" s="153">
        <f t="shared" si="21"/>
        <v>0.9415789473684211</v>
      </c>
    </row>
    <row r="972" spans="1:8" s="82" customFormat="1" ht="15.75">
      <c r="A972" s="32" t="s">
        <v>505</v>
      </c>
      <c r="B972" s="57"/>
      <c r="C972" s="14" t="s">
        <v>506</v>
      </c>
      <c r="D972" s="14"/>
      <c r="E972" s="14"/>
      <c r="F972" s="79">
        <v>9501</v>
      </c>
      <c r="G972" s="79">
        <f>SUM(G973)</f>
        <v>4283</v>
      </c>
      <c r="H972" s="151">
        <f t="shared" si="21"/>
        <v>0.4507946531944006</v>
      </c>
    </row>
    <row r="973" spans="1:8" s="82" customFormat="1" ht="15.75">
      <c r="A973" s="1" t="s">
        <v>437</v>
      </c>
      <c r="B973" s="57"/>
      <c r="C973" s="57"/>
      <c r="D973" s="2" t="s">
        <v>438</v>
      </c>
      <c r="E973" s="2"/>
      <c r="F973" s="80">
        <v>9501</v>
      </c>
      <c r="G973" s="80">
        <f>SUM(G974)</f>
        <v>4283</v>
      </c>
      <c r="H973" s="152">
        <f t="shared" si="21"/>
        <v>0.4507946531944006</v>
      </c>
    </row>
    <row r="974" spans="1:8" s="82" customFormat="1" ht="31.5">
      <c r="A974" s="38" t="s">
        <v>520</v>
      </c>
      <c r="B974" s="57"/>
      <c r="C974" s="57"/>
      <c r="D974" s="36"/>
      <c r="E974" s="36" t="s">
        <v>521</v>
      </c>
      <c r="F974" s="81">
        <v>9501</v>
      </c>
      <c r="G974" s="81">
        <f>4283</f>
        <v>4283</v>
      </c>
      <c r="H974" s="153">
        <f t="shared" si="21"/>
        <v>0.4507946531944006</v>
      </c>
    </row>
    <row r="975" spans="1:8" ht="31.5">
      <c r="A975" s="32" t="s">
        <v>360</v>
      </c>
      <c r="B975" s="6"/>
      <c r="C975" s="14" t="s">
        <v>402</v>
      </c>
      <c r="D975" s="6"/>
      <c r="E975" s="6"/>
      <c r="F975" s="79">
        <v>40459</v>
      </c>
      <c r="G975" s="79">
        <f>G976+G978+G980+G982</f>
        <v>38105</v>
      </c>
      <c r="H975" s="151">
        <f t="shared" si="21"/>
        <v>0.9418176425517191</v>
      </c>
    </row>
    <row r="976" spans="1:8" ht="31.5">
      <c r="A976" s="22" t="s">
        <v>477</v>
      </c>
      <c r="B976" s="16"/>
      <c r="C976" s="16"/>
      <c r="D976" s="16" t="s">
        <v>478</v>
      </c>
      <c r="E976" s="16"/>
      <c r="F976" s="80">
        <v>24775</v>
      </c>
      <c r="G976" s="80">
        <f>G977</f>
        <v>23035</v>
      </c>
      <c r="H976" s="152">
        <f t="shared" si="21"/>
        <v>0.9297679112008073</v>
      </c>
    </row>
    <row r="977" spans="1:8" ht="15.75">
      <c r="A977" s="5" t="s">
        <v>479</v>
      </c>
      <c r="B977" s="6"/>
      <c r="C977" s="6"/>
      <c r="D977" s="6"/>
      <c r="E977" s="6" t="s">
        <v>480</v>
      </c>
      <c r="F977" s="113">
        <v>24775</v>
      </c>
      <c r="G977" s="113">
        <v>23035</v>
      </c>
      <c r="H977" s="150">
        <f t="shared" si="21"/>
        <v>0.9297679112008073</v>
      </c>
    </row>
    <row r="978" spans="1:8" ht="15.75">
      <c r="A978" s="1" t="s">
        <v>424</v>
      </c>
      <c r="B978" s="33"/>
      <c r="C978" s="14"/>
      <c r="D978" s="2" t="s">
        <v>425</v>
      </c>
      <c r="E978" s="68"/>
      <c r="F978" s="80">
        <v>4400</v>
      </c>
      <c r="G978" s="80">
        <f>G979</f>
        <v>4400</v>
      </c>
      <c r="H978" s="152">
        <f t="shared" si="21"/>
        <v>1</v>
      </c>
    </row>
    <row r="979" spans="1:8" ht="31.5">
      <c r="A979" s="38" t="s">
        <v>426</v>
      </c>
      <c r="B979" s="33"/>
      <c r="C979" s="14"/>
      <c r="D979" s="14"/>
      <c r="E979" s="70">
        <v>214</v>
      </c>
      <c r="F979" s="113">
        <v>4400</v>
      </c>
      <c r="G979" s="113">
        <v>4400</v>
      </c>
      <c r="H979" s="150">
        <f t="shared" si="21"/>
        <v>1</v>
      </c>
    </row>
    <row r="980" spans="1:8" ht="31.5">
      <c r="A980" s="78" t="s">
        <v>24</v>
      </c>
      <c r="B980" s="73"/>
      <c r="C980" s="36"/>
      <c r="D980" s="2" t="s">
        <v>25</v>
      </c>
      <c r="E980" s="74"/>
      <c r="F980" s="80">
        <v>10084</v>
      </c>
      <c r="G980" s="80">
        <f>SUM(G981)</f>
        <v>9485</v>
      </c>
      <c r="H980" s="152">
        <f t="shared" si="21"/>
        <v>0.9405989686632289</v>
      </c>
    </row>
    <row r="981" spans="1:8" ht="15.75">
      <c r="A981" s="77" t="s">
        <v>397</v>
      </c>
      <c r="B981" s="73"/>
      <c r="C981" s="36"/>
      <c r="D981" s="2"/>
      <c r="E981" s="74">
        <v>443</v>
      </c>
      <c r="F981" s="113">
        <v>10084</v>
      </c>
      <c r="G981" s="113">
        <f>9484+1</f>
        <v>9485</v>
      </c>
      <c r="H981" s="150">
        <f t="shared" si="21"/>
        <v>0.9405989686632289</v>
      </c>
    </row>
    <row r="982" spans="1:8" ht="15.75">
      <c r="A982" s="1" t="s">
        <v>372</v>
      </c>
      <c r="B982" s="2"/>
      <c r="C982" s="2"/>
      <c r="D982" s="2" t="s">
        <v>375</v>
      </c>
      <c r="E982" s="36"/>
      <c r="F982" s="80">
        <v>1200</v>
      </c>
      <c r="G982" s="80">
        <f>SUM(G983)</f>
        <v>1185</v>
      </c>
      <c r="H982" s="152">
        <f t="shared" si="21"/>
        <v>0.9875</v>
      </c>
    </row>
    <row r="983" spans="1:8" ht="15.75">
      <c r="A983" s="1" t="s">
        <v>180</v>
      </c>
      <c r="B983" s="2"/>
      <c r="C983" s="2"/>
      <c r="D983" s="2" t="s">
        <v>181</v>
      </c>
      <c r="E983" s="36"/>
      <c r="F983" s="80">
        <v>1200</v>
      </c>
      <c r="G983" s="80">
        <f>SUM(G984)</f>
        <v>1185</v>
      </c>
      <c r="H983" s="152">
        <f t="shared" si="21"/>
        <v>0.9875</v>
      </c>
    </row>
    <row r="984" spans="1:8" ht="15.75">
      <c r="A984" s="38" t="s">
        <v>397</v>
      </c>
      <c r="B984" s="2"/>
      <c r="C984" s="2"/>
      <c r="D984" s="2"/>
      <c r="E984" s="36" t="s">
        <v>182</v>
      </c>
      <c r="F984" s="113">
        <v>1200</v>
      </c>
      <c r="G984" s="113">
        <v>1185</v>
      </c>
      <c r="H984" s="150">
        <f t="shared" si="21"/>
        <v>0.9875</v>
      </c>
    </row>
    <row r="985" spans="1:8" ht="40.5" customHeight="1">
      <c r="A985" s="86" t="s">
        <v>361</v>
      </c>
      <c r="B985" s="57" t="s">
        <v>362</v>
      </c>
      <c r="C985" s="57"/>
      <c r="D985" s="57"/>
      <c r="E985" s="57"/>
      <c r="F985" s="133">
        <v>18700</v>
      </c>
      <c r="G985" s="133">
        <f>G989+G986</f>
        <v>18071</v>
      </c>
      <c r="H985" s="154">
        <f t="shared" si="21"/>
        <v>0.9663636363636363</v>
      </c>
    </row>
    <row r="986" spans="1:8" ht="21.75" customHeight="1">
      <c r="A986" s="23" t="s">
        <v>491</v>
      </c>
      <c r="B986" s="15"/>
      <c r="C986" s="15" t="s">
        <v>469</v>
      </c>
      <c r="D986" s="15"/>
      <c r="E986" s="15"/>
      <c r="F986" s="79">
        <v>11</v>
      </c>
      <c r="G986" s="79">
        <f>G987</f>
        <v>11</v>
      </c>
      <c r="H986" s="151">
        <f t="shared" si="21"/>
        <v>1</v>
      </c>
    </row>
    <row r="987" spans="1:8" ht="52.5" customHeight="1">
      <c r="A987" s="22" t="s">
        <v>492</v>
      </c>
      <c r="B987" s="16"/>
      <c r="C987" s="16"/>
      <c r="D987" s="16" t="s">
        <v>493</v>
      </c>
      <c r="E987" s="16"/>
      <c r="F987" s="80">
        <v>11</v>
      </c>
      <c r="G987" s="80">
        <f>G988</f>
        <v>11</v>
      </c>
      <c r="H987" s="152">
        <f t="shared" si="21"/>
        <v>1</v>
      </c>
    </row>
    <row r="988" spans="1:8" ht="48.75" customHeight="1">
      <c r="A988" s="5" t="s">
        <v>494</v>
      </c>
      <c r="B988" s="6"/>
      <c r="C988" s="6"/>
      <c r="D988" s="6"/>
      <c r="E988" s="6" t="s">
        <v>495</v>
      </c>
      <c r="F988" s="113">
        <v>11</v>
      </c>
      <c r="G988" s="113">
        <v>11</v>
      </c>
      <c r="H988" s="150">
        <f t="shared" si="21"/>
        <v>1</v>
      </c>
    </row>
    <row r="989" spans="1:8" ht="15.75">
      <c r="A989" s="32" t="s">
        <v>468</v>
      </c>
      <c r="B989" s="15"/>
      <c r="C989" s="15" t="s">
        <v>348</v>
      </c>
      <c r="D989" s="6"/>
      <c r="E989" s="6"/>
      <c r="F989" s="118">
        <v>18689</v>
      </c>
      <c r="G989" s="118">
        <f>G990+G992</f>
        <v>18060</v>
      </c>
      <c r="H989" s="151">
        <f t="shared" si="21"/>
        <v>0.9663438386216491</v>
      </c>
    </row>
    <row r="990" spans="1:8" ht="31.5">
      <c r="A990" s="22" t="s">
        <v>477</v>
      </c>
      <c r="B990" s="16"/>
      <c r="C990" s="16"/>
      <c r="D990" s="16" t="s">
        <v>478</v>
      </c>
      <c r="E990" s="16"/>
      <c r="F990" s="80">
        <v>9328</v>
      </c>
      <c r="G990" s="80">
        <f>G991</f>
        <v>8699</v>
      </c>
      <c r="H990" s="152">
        <f t="shared" si="21"/>
        <v>0.9325686106346484</v>
      </c>
    </row>
    <row r="991" spans="1:8" ht="15.75">
      <c r="A991" s="5" t="s">
        <v>479</v>
      </c>
      <c r="B991" s="6"/>
      <c r="C991" s="6"/>
      <c r="D991" s="6"/>
      <c r="E991" s="6" t="s">
        <v>480</v>
      </c>
      <c r="F991" s="113">
        <v>9328</v>
      </c>
      <c r="G991" s="113">
        <v>8699</v>
      </c>
      <c r="H991" s="150">
        <f t="shared" si="21"/>
        <v>0.9325686106346484</v>
      </c>
    </row>
    <row r="992" spans="1:8" ht="31.5">
      <c r="A992" s="35" t="s">
        <v>349</v>
      </c>
      <c r="B992" s="39"/>
      <c r="C992" s="2"/>
      <c r="D992" s="2" t="s">
        <v>350</v>
      </c>
      <c r="E992" s="68"/>
      <c r="F992" s="80">
        <v>9361</v>
      </c>
      <c r="G992" s="80">
        <f>G993</f>
        <v>9361</v>
      </c>
      <c r="H992" s="152">
        <f t="shared" si="21"/>
        <v>1</v>
      </c>
    </row>
    <row r="993" spans="1:8" ht="31.5">
      <c r="A993" s="69" t="s">
        <v>404</v>
      </c>
      <c r="B993" s="37"/>
      <c r="C993" s="36"/>
      <c r="D993" s="36"/>
      <c r="E993" s="70">
        <v>406</v>
      </c>
      <c r="F993" s="113">
        <v>9361</v>
      </c>
      <c r="G993" s="113">
        <f>1371+7990</f>
        <v>9361</v>
      </c>
      <c r="H993" s="150">
        <f t="shared" si="21"/>
        <v>1</v>
      </c>
    </row>
    <row r="994" spans="1:8" ht="31.5">
      <c r="A994" s="86" t="s">
        <v>257</v>
      </c>
      <c r="B994" s="57" t="s">
        <v>258</v>
      </c>
      <c r="C994" s="102"/>
      <c r="D994" s="102"/>
      <c r="E994" s="104"/>
      <c r="F994" s="133">
        <f>F995</f>
        <v>1100</v>
      </c>
      <c r="G994" s="133">
        <f>G995</f>
        <v>894</v>
      </c>
      <c r="H994" s="154">
        <f t="shared" si="21"/>
        <v>0.8127272727272727</v>
      </c>
    </row>
    <row r="995" spans="1:8" ht="31.5">
      <c r="A995" s="110" t="s">
        <v>360</v>
      </c>
      <c r="B995" s="103"/>
      <c r="C995" s="15" t="s">
        <v>402</v>
      </c>
      <c r="D995" s="6"/>
      <c r="E995" s="6"/>
      <c r="F995" s="118">
        <v>1100</v>
      </c>
      <c r="G995" s="118">
        <f>G996</f>
        <v>894</v>
      </c>
      <c r="H995" s="151">
        <f t="shared" si="21"/>
        <v>0.8127272727272727</v>
      </c>
    </row>
    <row r="996" spans="1:8" ht="31.5">
      <c r="A996" s="111" t="s">
        <v>477</v>
      </c>
      <c r="B996" s="112"/>
      <c r="C996" s="112"/>
      <c r="D996" s="16" t="s">
        <v>478</v>
      </c>
      <c r="E996" s="16"/>
      <c r="F996" s="80">
        <v>1100</v>
      </c>
      <c r="G996" s="80">
        <f>G997</f>
        <v>894</v>
      </c>
      <c r="H996" s="152">
        <f t="shared" si="21"/>
        <v>0.8127272727272727</v>
      </c>
    </row>
    <row r="997" spans="1:8" ht="15.75">
      <c r="A997" s="107" t="s">
        <v>479</v>
      </c>
      <c r="B997" s="103"/>
      <c r="C997" s="103"/>
      <c r="D997" s="103"/>
      <c r="E997" s="6" t="s">
        <v>480</v>
      </c>
      <c r="F997" s="113">
        <v>1100</v>
      </c>
      <c r="G997" s="113">
        <v>894</v>
      </c>
      <c r="H997" s="150">
        <f t="shared" si="21"/>
        <v>0.8127272727272727</v>
      </c>
    </row>
    <row r="998" spans="1:8" s="25" customFormat="1" ht="15.75">
      <c r="A998" s="23" t="s">
        <v>288</v>
      </c>
      <c r="B998" s="15"/>
      <c r="C998" s="15"/>
      <c r="D998" s="15"/>
      <c r="E998" s="15"/>
      <c r="F998" s="118">
        <f>F8+F95+F160+F257+F268+F323+F425+F450+F460+F523+F532+F563+F593+F628+F656+F661+F665+F678+F687+F691+F761+F765+F780+F799+F838+F848+F856+F883+F889+F893+F904+F908+F919+F924+F949+F953+F963+F967+F985+F994</f>
        <v>25058062</v>
      </c>
      <c r="G998" s="118">
        <f>G8+G95+G160+G257+G268+G323+G425+G450+G460+G523+G532+G563+G593+G628+G656+G661+G665+G678+G687+G691+G761+G765+G780+G799+G838+G848+G856+G883+G889+G893+G904+G908+G919+G924+G949+G953+G963+G967+G985+G994</f>
        <v>23084760</v>
      </c>
      <c r="H998" s="148">
        <f t="shared" si="21"/>
        <v>0.9212508134108696</v>
      </c>
    </row>
    <row r="999" ht="15.75">
      <c r="E999" s="88"/>
    </row>
    <row r="1000" ht="15.75">
      <c r="F1000" s="89"/>
    </row>
  </sheetData>
  <mergeCells count="4">
    <mergeCell ref="A1:H1"/>
    <mergeCell ref="A2:H2"/>
    <mergeCell ref="A3:H3"/>
    <mergeCell ref="A5:H5"/>
  </mergeCells>
  <printOptions horizontalCentered="1"/>
  <pageMargins left="1.3779527559055118" right="0.5905511811023623" top="0.4724409448818898" bottom="0.4724409448818898" header="0.1968503937007874" footer="0.1968503937007874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2008-06-18T06:34:16Z</cp:lastPrinted>
  <dcterms:created xsi:type="dcterms:W3CDTF">2004-12-07T06:41:22Z</dcterms:created>
  <dcterms:modified xsi:type="dcterms:W3CDTF">2008-07-08T06:05:33Z</dcterms:modified>
  <cp:category/>
  <cp:version/>
  <cp:contentType/>
  <cp:contentStatus/>
</cp:coreProperties>
</file>